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Прил 4-ИНДФкат 1пол 2019г насел" sheetId="1" r:id="rId1"/>
  </sheets>
  <externalReferences>
    <externalReference r:id="rId4"/>
    <externalReference r:id="rId5"/>
    <externalReference r:id="rId6"/>
    <externalReference r:id="rId7"/>
  </externalReferences>
  <definedNames>
    <definedName name="nap_list" localSheetId="0">'[3]TEHSHEET'!$F$2:$F$5</definedName>
    <definedName name="nap_list">'[2]TEHSHEET'!$F$2:$F$5</definedName>
    <definedName name="ot_list" localSheetId="0">'[3]TEHSHEET'!$I$2:$I$8</definedName>
    <definedName name="ot_list">'[2]TEHSHEET'!$I$2:$I$8</definedName>
    <definedName name="PR_NDS" localSheetId="0">'[4]Титульный'!$F$33</definedName>
    <definedName name="PR_NDS">'[1]Титульный'!$F$33</definedName>
    <definedName name="topl_list" localSheetId="0">'[3]TEHSHEET'!$H$2:$H$12</definedName>
    <definedName name="topl_list">'[2]TEHSHEET'!$H$2:$H$12</definedName>
    <definedName name="TRANSMISSION_TARIFF" localSheetId="0">'[4]Титульный'!$F$41</definedName>
    <definedName name="TRANSMISSION_TARIFF">'[1]Титульный'!$F$41</definedName>
    <definedName name="vod_list" localSheetId="0">'[3]TEHSHEET'!$E$2:$E$7</definedName>
    <definedName name="vod_list">'[2]TEHSHEET'!$E$2:$E$7</definedName>
    <definedName name="_xlnm.Print_Titles" localSheetId="0">'Прил 4-ИНДФкат 1пол 2019г насел'!$8:$10</definedName>
  </definedNames>
  <calcPr fullCalcOnLoad="1"/>
</workbook>
</file>

<file path=xl/sharedStrings.xml><?xml version="1.0" encoding="utf-8"?>
<sst xmlns="http://schemas.openxmlformats.org/spreadsheetml/2006/main" count="1679" uniqueCount="392">
  <si>
    <t>объем воды</t>
  </si>
  <si>
    <t>Расходы на топливо</t>
  </si>
  <si>
    <t>тыс м3/Гкал</t>
  </si>
  <si>
    <t>Газ лимитный:</t>
  </si>
  <si>
    <t>Газ сверхлимитный:</t>
  </si>
  <si>
    <t>объем топлива по не регулируемой цене</t>
  </si>
  <si>
    <t>Газ  коммерческий</t>
  </si>
  <si>
    <t/>
  </si>
  <si>
    <t>Расходы на электрическую энергию</t>
  </si>
  <si>
    <t>7.3.1</t>
  </si>
  <si>
    <t>удельный вес</t>
  </si>
  <si>
    <t>кВт.ч/Гкал</t>
  </si>
  <si>
    <t>тыс.Гкал</t>
  </si>
  <si>
    <t>11.</t>
  </si>
  <si>
    <t>8.</t>
  </si>
  <si>
    <t>9.</t>
  </si>
  <si>
    <t>Прибыль</t>
  </si>
  <si>
    <t>10.</t>
  </si>
  <si>
    <t>ИТОГО необходимая валовая выручка</t>
  </si>
  <si>
    <t>12.</t>
  </si>
  <si>
    <t>Примечание : * представить расшифровку;    ** распределение в соответствии с пунктами 45 и 65 Основ ценообразования</t>
  </si>
  <si>
    <t>Расчет представить на бумажном носителе и в электронном виде</t>
  </si>
  <si>
    <t>протяженность тепловых сетей в двухтрубном исчислении</t>
  </si>
  <si>
    <r>
      <t xml:space="preserve">       1,2-2,5 кг/см</t>
    </r>
    <r>
      <rPr>
        <vertAlign val="superscript"/>
        <sz val="7"/>
        <rFont val="Tahoma"/>
        <family val="2"/>
      </rPr>
      <t>2</t>
    </r>
  </si>
  <si>
    <r>
      <t xml:space="preserve">       2,5-7 кг/см</t>
    </r>
    <r>
      <rPr>
        <vertAlign val="superscript"/>
        <sz val="7"/>
        <rFont val="Tahoma"/>
        <family val="2"/>
      </rPr>
      <t>2</t>
    </r>
  </si>
  <si>
    <r>
      <t xml:space="preserve">       7-13 кг/см</t>
    </r>
    <r>
      <rPr>
        <vertAlign val="superscript"/>
        <sz val="7"/>
        <rFont val="Tahoma"/>
        <family val="2"/>
      </rPr>
      <t>2</t>
    </r>
  </si>
  <si>
    <r>
      <t xml:space="preserve">       &gt; 13 кг/см</t>
    </r>
    <r>
      <rPr>
        <vertAlign val="superscript"/>
        <sz val="7"/>
        <rFont val="Tahoma"/>
        <family val="2"/>
      </rPr>
      <t>2</t>
    </r>
  </si>
  <si>
    <r>
      <t xml:space="preserve">   Затраты на покупную электрическую энергию, </t>
    </r>
    <r>
      <rPr>
        <sz val="7"/>
        <rFont val="Tahoma"/>
        <family val="2"/>
      </rPr>
      <t>в том числе 
по уровням напряжения:</t>
    </r>
  </si>
  <si>
    <t>Расходы на приобретение сырья и материалов, в том числе:</t>
  </si>
  <si>
    <t>прочие материалы</t>
  </si>
  <si>
    <t>ремонт автранспорта (транспортные услуги)</t>
  </si>
  <si>
    <t>анализы</t>
  </si>
  <si>
    <t xml:space="preserve">утилизация </t>
  </si>
  <si>
    <t>содержание здания АУП</t>
  </si>
  <si>
    <t>поверка приборов</t>
  </si>
  <si>
    <t>услуги отопления</t>
  </si>
  <si>
    <t>услуги ГВС</t>
  </si>
  <si>
    <t>Наименование показателя</t>
  </si>
  <si>
    <t>Натуральные показатели, Гкал</t>
  </si>
  <si>
    <t>Выработка всего, в т.ч.</t>
  </si>
  <si>
    <t xml:space="preserve">   - на газе</t>
  </si>
  <si>
    <t xml:space="preserve">   - на другом топливе</t>
  </si>
  <si>
    <t>% потерь</t>
  </si>
  <si>
    <t>Покупка ТЭ</t>
  </si>
  <si>
    <t xml:space="preserve">                      отапливаемая S</t>
  </si>
  <si>
    <t xml:space="preserve">                      кол-во человек с ГВС</t>
  </si>
  <si>
    <t>1.1</t>
  </si>
  <si>
    <t>1.2</t>
  </si>
  <si>
    <t>Газ природный, в том числе</t>
  </si>
  <si>
    <t>1.3</t>
  </si>
  <si>
    <t>2.1</t>
  </si>
  <si>
    <t>2.2</t>
  </si>
  <si>
    <t>3.1</t>
  </si>
  <si>
    <t>3.2</t>
  </si>
  <si>
    <t>4.1</t>
  </si>
  <si>
    <t>4.2</t>
  </si>
  <si>
    <t>6.1</t>
  </si>
  <si>
    <t>6.2</t>
  </si>
  <si>
    <t>6.3</t>
  </si>
  <si>
    <t>6.4</t>
  </si>
  <si>
    <t>почтовые, телеграфные и канцелярские расходы</t>
  </si>
  <si>
    <t>обслуживание оргтехники</t>
  </si>
  <si>
    <t>подписка</t>
  </si>
  <si>
    <t>охрана труда</t>
  </si>
  <si>
    <t>ГСМ</t>
  </si>
  <si>
    <t>услуги метеостанции</t>
  </si>
  <si>
    <t>программное обеспечение</t>
  </si>
  <si>
    <t>Прибыль на социальное развитие</t>
  </si>
  <si>
    <t>Прибыль на поощрение</t>
  </si>
  <si>
    <t>кол-во котельных</t>
  </si>
  <si>
    <t xml:space="preserve">           по нормативу</t>
  </si>
  <si>
    <t>Численность</t>
  </si>
  <si>
    <t>Справочно:</t>
  </si>
  <si>
    <t>Гкал</t>
  </si>
  <si>
    <t>1.</t>
  </si>
  <si>
    <t>Расход на соб. нужды котельн.</t>
  </si>
  <si>
    <t>% р-да на соб.нужды</t>
  </si>
  <si>
    <t>Потери</t>
  </si>
  <si>
    <t>отпуск на строну (ГВ, пар  кгс/кв.см)</t>
  </si>
  <si>
    <t>2.2.1</t>
  </si>
  <si>
    <t xml:space="preserve"> - население</t>
  </si>
  <si>
    <t>2.2.1.1</t>
  </si>
  <si>
    <t xml:space="preserve">           по нормативу, в т.ч.</t>
  </si>
  <si>
    <t xml:space="preserve">                  услуги отопления</t>
  </si>
  <si>
    <t xml:space="preserve">                  услуги ГВС</t>
  </si>
  <si>
    <t xml:space="preserve">                              отапливаемая S</t>
  </si>
  <si>
    <t xml:space="preserve">                             кол-во человек с ГВС</t>
  </si>
  <si>
    <t>2.2.1.2</t>
  </si>
  <si>
    <t xml:space="preserve">           по приборам учета</t>
  </si>
  <si>
    <t xml:space="preserve">                     объем воды по ГВС, м3</t>
  </si>
  <si>
    <t>2.2.2</t>
  </si>
  <si>
    <t xml:space="preserve"> -учрежд.религ.культа</t>
  </si>
  <si>
    <t>2.2.3</t>
  </si>
  <si>
    <t xml:space="preserve"> - бюджетные учреждения</t>
  </si>
  <si>
    <t xml:space="preserve">         Отборный пар всего, в том числе</t>
  </si>
  <si>
    <t xml:space="preserve">        Острый редуцированный пар</t>
  </si>
  <si>
    <t>2.2.4</t>
  </si>
  <si>
    <t xml:space="preserve"> - прочие потребители</t>
  </si>
  <si>
    <t xml:space="preserve">   ЭОТ , руб.Гкал</t>
  </si>
  <si>
    <t>Стоимость для собственных производственных нужд</t>
  </si>
  <si>
    <t>ТАРИФ среднеотпускной на строну</t>
  </si>
  <si>
    <t>3.2.1</t>
  </si>
  <si>
    <t>3.2.2</t>
  </si>
  <si>
    <t>Стоимость отпуска тепловой энергии на собственные производственные нужды</t>
  </si>
  <si>
    <t>4.2.1</t>
  </si>
  <si>
    <t xml:space="preserve">  - население, в т.ч.</t>
  </si>
  <si>
    <t xml:space="preserve">                      услуги отопления</t>
  </si>
  <si>
    <t xml:space="preserve">                      услуги ГВС</t>
  </si>
  <si>
    <t>4.2.2</t>
  </si>
  <si>
    <t xml:space="preserve"> - прочие потребители </t>
  </si>
  <si>
    <t>тыс руб</t>
  </si>
  <si>
    <t xml:space="preserve">цена </t>
  </si>
  <si>
    <t>руб/м3</t>
  </si>
  <si>
    <t>тыс м3</t>
  </si>
  <si>
    <t>химреагенты</t>
  </si>
  <si>
    <t>Средняя цена топлива с учетом нерегулируемой цены</t>
  </si>
  <si>
    <t>руб/тыс м3</t>
  </si>
  <si>
    <t xml:space="preserve">Объем топлива </t>
  </si>
  <si>
    <t>удельный расход топлива</t>
  </si>
  <si>
    <t>Цена топлива, в том числе</t>
  </si>
  <si>
    <t xml:space="preserve">тариф транспортировки топлива </t>
  </si>
  <si>
    <t xml:space="preserve">плата за снабженческо-сбытовые услуги </t>
  </si>
  <si>
    <t>объем топлива по регулируемой цене</t>
  </si>
  <si>
    <t>тариф транспортировки топлива</t>
  </si>
  <si>
    <t>Объем топлива</t>
  </si>
  <si>
    <t>руб/т</t>
  </si>
  <si>
    <t>т</t>
  </si>
  <si>
    <t xml:space="preserve">тариф на энергию </t>
  </si>
  <si>
    <t>руб/кВт.ч</t>
  </si>
  <si>
    <t xml:space="preserve">объем энергии </t>
  </si>
  <si>
    <t>тыс кВт.ч</t>
  </si>
  <si>
    <t xml:space="preserve">тариф на заявленную мощность </t>
  </si>
  <si>
    <t>руб/МВт.мес</t>
  </si>
  <si>
    <t xml:space="preserve">годовой объем мощности </t>
  </si>
  <si>
    <t>МВт</t>
  </si>
  <si>
    <t>Прочие виды топлива</t>
  </si>
  <si>
    <t>5.1</t>
  </si>
  <si>
    <t xml:space="preserve">энергия (покупная энергия) на технологические цели </t>
  </si>
  <si>
    <t xml:space="preserve">затраты на покупную тепловую энергию </t>
  </si>
  <si>
    <t>получаемую с коллекторов</t>
  </si>
  <si>
    <t>от станции с мощностью производства более 25 МВт</t>
  </si>
  <si>
    <t>от станции с мощностью производства менее 25 МВт</t>
  </si>
  <si>
    <t xml:space="preserve">получаемую из тепловой сети </t>
  </si>
  <si>
    <t>тариф</t>
  </si>
  <si>
    <t>объем</t>
  </si>
  <si>
    <t>покупка потерь с коллекторов</t>
  </si>
  <si>
    <t>покупка потерь из тепловой сети</t>
  </si>
  <si>
    <t>затраты на оплату услуг по передаче тепловой энергии</t>
  </si>
  <si>
    <t>объём энергии (тыс.кВтч)</t>
  </si>
  <si>
    <t>объём заявленной мощности (МВт)</t>
  </si>
  <si>
    <t>5.2</t>
  </si>
  <si>
    <t xml:space="preserve">энергия на хозяйственные нужды </t>
  </si>
  <si>
    <t xml:space="preserve">электрическая энергия </t>
  </si>
  <si>
    <t>оплата труда основных производственных рабочих</t>
  </si>
  <si>
    <t xml:space="preserve">среднемесячная оплата труда основных производственных рабочих </t>
  </si>
  <si>
    <t>численность основного производственного персонала, относимого на регулируемый вид деятельности</t>
  </si>
  <si>
    <t>оплата труда ремонтного персонала</t>
  </si>
  <si>
    <t>среднемесячная оплата труда ремонтного персонала</t>
  </si>
  <si>
    <t>численность ремонтного персонала, относимого на регулируемый вид деятельности</t>
  </si>
  <si>
    <t>оплата труда цехового персонала</t>
  </si>
  <si>
    <t xml:space="preserve">среднемесячная оплата труда цехового персонала </t>
  </si>
  <si>
    <t>численность цехового персонала, относимого на регулируемый вид деятельности</t>
  </si>
  <si>
    <t>оплата труда АУП</t>
  </si>
  <si>
    <t xml:space="preserve">среднемесячная оплата труда АУП </t>
  </si>
  <si>
    <t>численность АУП, относимого на регулируемый вид деятельности</t>
  </si>
  <si>
    <t>6.5</t>
  </si>
  <si>
    <t>заработная плата прочего персонала, относимого на регулируемый вид деятельности</t>
  </si>
  <si>
    <t xml:space="preserve">среднемесячная оплата труда персонала </t>
  </si>
  <si>
    <t>численность прочего персонала, относимого на регулируемый вид деятельности</t>
  </si>
  <si>
    <t>%</t>
  </si>
  <si>
    <t>7.1</t>
  </si>
  <si>
    <t>отчисления на соц. нужды от заработной платы основных производственных рабочих</t>
  </si>
  <si>
    <t>7.2</t>
  </si>
  <si>
    <t>отчисления на соц. нужды от заработной платы ремонтного персонала</t>
  </si>
  <si>
    <t>7.3</t>
  </si>
  <si>
    <t>отчисления на соц. нужды от заработной платы цехового персонала</t>
  </si>
  <si>
    <t>7.4</t>
  </si>
  <si>
    <t>отчисления на соц. нужды от заработной платы АУП</t>
  </si>
  <si>
    <t>отчисления на соц. нужды от заработной платы прочего персонала</t>
  </si>
  <si>
    <t>расходы по подготовке и освоению производства (пуско-наладочные работы)</t>
  </si>
  <si>
    <t>плата за предельно допустимые выбросы (сбросы) загрязняющих веществ</t>
  </si>
  <si>
    <t>Итого расходы</t>
  </si>
  <si>
    <t>Прибыль на развитие производства (капитальные вложения, в т.ч.)</t>
  </si>
  <si>
    <t>на реализацию инвестиционной программы</t>
  </si>
  <si>
    <t>на реализацию производственной программы</t>
  </si>
  <si>
    <t>на реализацию программы энергосбережения</t>
  </si>
  <si>
    <t>налог на имущество</t>
  </si>
  <si>
    <t>Избыток средств / недополученный доход в текущем периоде регулирования</t>
  </si>
  <si>
    <t>шт</t>
  </si>
  <si>
    <t>кол-во коттлов</t>
  </si>
  <si>
    <t>установленная мощность</t>
  </si>
  <si>
    <t>Гкал/час</t>
  </si>
  <si>
    <t>подключенная нагрузка</t>
  </si>
  <si>
    <t>км</t>
  </si>
  <si>
    <t>транспортный налог</t>
  </si>
  <si>
    <t>чел.</t>
  </si>
  <si>
    <t>Ед.изм.</t>
  </si>
  <si>
    <t>2.</t>
  </si>
  <si>
    <t>собств.потребление на производственные нужды (заполяется организациями , для которых теплоснабжение не является основным видом деятельности)</t>
  </si>
  <si>
    <t>3.</t>
  </si>
  <si>
    <t>руб.</t>
  </si>
  <si>
    <t>4.</t>
  </si>
  <si>
    <t>тыс.руб</t>
  </si>
  <si>
    <t>5.</t>
  </si>
  <si>
    <t>Операционные (подконтрольные) расходы ВСЕГО</t>
  </si>
  <si>
    <t>тыс.руб.</t>
  </si>
  <si>
    <t>Расходы на оплату труда</t>
  </si>
  <si>
    <t>Средняя  заработная плата</t>
  </si>
  <si>
    <t>Расходы на оплату работ и услуг производственного характера, выполняемых по договорам со сторонними организациями</t>
  </si>
  <si>
    <t>Расходы на оплату иных работ и услуг, выполняемых по договорам с организациями, включая:</t>
  </si>
  <si>
    <t>расходы на оплату услуг связи</t>
  </si>
  <si>
    <t>расходы на оплату вневедомственной охраны</t>
  </si>
  <si>
    <t>расходы на оплату юридических, информационных, аудиторских и консультационных услуг</t>
  </si>
  <si>
    <t>расходы на оплату услуг по стратегическому управлению организацией</t>
  </si>
  <si>
    <t>расходы на оплату других работ и услуг*</t>
  </si>
  <si>
    <t>Расходы на служебные командировки</t>
  </si>
  <si>
    <t>Расходы на обучение персонала</t>
  </si>
  <si>
    <t>Лизинговый платеж**</t>
  </si>
  <si>
    <t>Арендная плата ** ( прочие фонды)</t>
  </si>
  <si>
    <t>Другие расходы*, в том числе:</t>
  </si>
  <si>
    <t>6.</t>
  </si>
  <si>
    <t>Неподконтрольные расходы -ВСЕГО</t>
  </si>
  <si>
    <t>Расходы на оплату услуг, оказываемых организациями, осуществляющими регулируемые виды деятельности (водоотведение):</t>
  </si>
  <si>
    <t>объем стоков</t>
  </si>
  <si>
    <t>тыс. м3</t>
  </si>
  <si>
    <t>уд.вес</t>
  </si>
  <si>
    <t>Арендная плата** (производственные фонды)</t>
  </si>
  <si>
    <t>Концессионная плата**</t>
  </si>
  <si>
    <t>Лизинговые платежи**</t>
  </si>
  <si>
    <t>Расходы на уплату налогов, сборов и других обязательных платежей, в том числе:</t>
  </si>
  <si>
    <t>плата за выбросы и сбросы загрязняющих веществ в окружающую среду, размещение отходов и другие виды негативного воздействия на окружающую среду в пределах установленных нормативов и (или) лимитов</t>
  </si>
  <si>
    <t xml:space="preserve">расходы на обязательное страхование </t>
  </si>
  <si>
    <t>налог на УСН</t>
  </si>
  <si>
    <t>налог  на землю</t>
  </si>
  <si>
    <t>иные расходы*</t>
  </si>
  <si>
    <t>Отчисления на социальные нужды</t>
  </si>
  <si>
    <t>величина отчислений</t>
  </si>
  <si>
    <t>6.6</t>
  </si>
  <si>
    <t>Расходы по сомнительным долгам</t>
  </si>
  <si>
    <t>6.7</t>
  </si>
  <si>
    <t>Амортизация основных средств и нематериальных активов</t>
  </si>
  <si>
    <t>6.8</t>
  </si>
  <si>
    <t>Расходы на выплаты по договорам займа и кредитным договорам, включая проценты по ним, в том числе:</t>
  </si>
  <si>
    <t>6.9</t>
  </si>
  <si>
    <t>6.10</t>
  </si>
  <si>
    <t xml:space="preserve"> проценты по кредитам</t>
  </si>
  <si>
    <t>Налог  на прибыль</t>
  </si>
  <si>
    <t xml:space="preserve">Экономия, определенная в прошедшем долгосрочном периоде регулирования и подлежащая учету в текущем долгосрочном периоде регулирования </t>
  </si>
  <si>
    <t>7.</t>
  </si>
  <si>
    <t>Расходы на приобретение энергетических ресурсов:</t>
  </si>
  <si>
    <t>Расходы на холодную воду</t>
  </si>
  <si>
    <t xml:space="preserve">Объемы  ГВС по бюджетным и прочим потребителям заполняются при наличии утвержденных или предлагаемых к утверждению тарифов на услуги ГВС для данной категории потребителей, </t>
  </si>
  <si>
    <t>Прибыль на прочие цели (расчетная предпринимательская прибыль)</t>
  </si>
  <si>
    <t>услуги банка</t>
  </si>
  <si>
    <t>плата за подключение (расходы на подключение)</t>
  </si>
  <si>
    <t>услуги по поддержанию резервной тепловой мощности</t>
  </si>
  <si>
    <t>услуги по тех.обслуживанию сторонних котельных</t>
  </si>
  <si>
    <t>Затраты на др.услуги (указать какие)</t>
  </si>
  <si>
    <t>Услуги ГВС в части стоимости холодной воды</t>
  </si>
  <si>
    <t>*</t>
  </si>
  <si>
    <t>Производство и реализация тепловой энергии</t>
  </si>
  <si>
    <t xml:space="preserve">Всего по предприятию </t>
  </si>
  <si>
    <t>Доходы  от производства и отпуска тепловой энергии</t>
  </si>
  <si>
    <t>Предприятия, для которых теплоснабжение не является основным видом деятельности и не отпускающие тепловую энергию населению, заполняют данные только по разделу "Производство и реализация тепловой энергии"</t>
  </si>
  <si>
    <t xml:space="preserve"> НВВ на производство тепловой энергии</t>
  </si>
  <si>
    <t>в том числе:</t>
  </si>
  <si>
    <t>10.1</t>
  </si>
  <si>
    <t>10.2</t>
  </si>
  <si>
    <t>с теплоносителем отборный пар, (Гкал)  всего, в том числе:</t>
  </si>
  <si>
    <t xml:space="preserve"> - население отопление, руб.Гкал без НДС</t>
  </si>
  <si>
    <t>население, стоимость подогрева 1  м3 воды на ГВС, без НДС, руб.куб.м</t>
  </si>
  <si>
    <t xml:space="preserve"> - иные потребители отопление, руб.Гкал без НДС</t>
  </si>
  <si>
    <t xml:space="preserve"> - иные потребители стоимость подогрева 1  м3 воды на ГВС, без НДС, руб.куб.м</t>
  </si>
  <si>
    <t xml:space="preserve"> Операционные (подконтрольные) расходы на передачу тепловой энергии</t>
  </si>
  <si>
    <t xml:space="preserve"> Операционные (подконтрольные) расходы на производство тепловой энергии</t>
  </si>
  <si>
    <t>подпись</t>
  </si>
  <si>
    <t xml:space="preserve"> НВВ на передачу тепловой энергии</t>
  </si>
  <si>
    <t>Приложение № 4</t>
  </si>
  <si>
    <t>Форма №4 /ИНД</t>
  </si>
  <si>
    <t xml:space="preserve"> на производство тепловой энергии</t>
  </si>
  <si>
    <t xml:space="preserve">  на передачу тепловой энергии</t>
  </si>
  <si>
    <t xml:space="preserve">Полезный отпуск (нормативный, применяемый для расчета доходов), Гкал </t>
  </si>
  <si>
    <t xml:space="preserve">                  норматив на ГВС м3/чел.месяц</t>
  </si>
  <si>
    <t xml:space="preserve">         норматив на отопление, Гкал/м2. мес </t>
  </si>
  <si>
    <t xml:space="preserve">                     принятый в тарифах  расход Гкал на подогрев 1 м3 холодной воды</t>
  </si>
  <si>
    <t>собственное потребление в производстве</t>
  </si>
  <si>
    <t>отпуск сторонним потребителям</t>
  </si>
  <si>
    <t>5.2.1</t>
  </si>
  <si>
    <t xml:space="preserve">    - население</t>
  </si>
  <si>
    <t>5.2.1.1</t>
  </si>
  <si>
    <t xml:space="preserve">                нужды отопления</t>
  </si>
  <si>
    <t xml:space="preserve">                нужды ГВС</t>
  </si>
  <si>
    <t xml:space="preserve">                  отапливаемая площадь жилья</t>
  </si>
  <si>
    <t>фактически сложившийся объем ТЭ на 1 м2 площади жилья</t>
  </si>
  <si>
    <t>объем горячей воды, куб.м</t>
  </si>
  <si>
    <t>расчетный объем ТЭ на подогрев 1 куб.м воды</t>
  </si>
  <si>
    <t>кол-во человек с ГВС</t>
  </si>
  <si>
    <t>нормативный объем горячей воды на человека в месяц, куб.м</t>
  </si>
  <si>
    <t>кол-во месяцев предоставления услуг ГВС</t>
  </si>
  <si>
    <t>5.2.1.2</t>
  </si>
  <si>
    <t xml:space="preserve">           по счетчику</t>
  </si>
  <si>
    <t xml:space="preserve">                   отапливаемая площадь жилья</t>
  </si>
  <si>
    <t>фактически сложившийся объем горячей воды на человека в месяц, куб.м</t>
  </si>
  <si>
    <t>5.2.2</t>
  </si>
  <si>
    <t xml:space="preserve">    -учрежд.религ.культа</t>
  </si>
  <si>
    <t>5.2.3</t>
  </si>
  <si>
    <t xml:space="preserve">    - бюджетные учр.</t>
  </si>
  <si>
    <t>федеральный бюджет</t>
  </si>
  <si>
    <t>областной бюджет</t>
  </si>
  <si>
    <t>местный бюджет</t>
  </si>
  <si>
    <t xml:space="preserve">                  объем горячей воды, куб.м</t>
  </si>
  <si>
    <t>5.2.4</t>
  </si>
  <si>
    <t xml:space="preserve">    - прочие потребители</t>
  </si>
  <si>
    <t xml:space="preserve">       теплоносмитель пар (указать параметры давления пара)</t>
  </si>
  <si>
    <t>2.2.1.1.1</t>
  </si>
  <si>
    <t>2.2.1.1.2</t>
  </si>
  <si>
    <t>2.2.1.2.1</t>
  </si>
  <si>
    <t>2.2.1.2.2</t>
  </si>
  <si>
    <t>3.2.1.1</t>
  </si>
  <si>
    <t>3.2.1.2</t>
  </si>
  <si>
    <t>3.2.3</t>
  </si>
  <si>
    <t>3.2.4</t>
  </si>
  <si>
    <t>4.3.3</t>
  </si>
  <si>
    <t>6.5.1</t>
  </si>
  <si>
    <t>6.5.2</t>
  </si>
  <si>
    <t>6.5.3</t>
  </si>
  <si>
    <t>6.5.4</t>
  </si>
  <si>
    <t>6.5.5</t>
  </si>
  <si>
    <t>6.5.6</t>
  </si>
  <si>
    <t>6.10.1</t>
  </si>
  <si>
    <t>6.10.2</t>
  </si>
  <si>
    <t>7.5</t>
  </si>
  <si>
    <t>7.6</t>
  </si>
  <si>
    <t>7.7</t>
  </si>
  <si>
    <t>7.8</t>
  </si>
  <si>
    <t>7.8.1</t>
  </si>
  <si>
    <t>7.9</t>
  </si>
  <si>
    <t>7.10</t>
  </si>
  <si>
    <t>8.1</t>
  </si>
  <si>
    <t>8.2</t>
  </si>
  <si>
    <t>8.2.1</t>
  </si>
  <si>
    <t>8.2.2</t>
  </si>
  <si>
    <t>8.2.3</t>
  </si>
  <si>
    <t>8.3</t>
  </si>
  <si>
    <t>8.3.1</t>
  </si>
  <si>
    <t>8.3.2</t>
  </si>
  <si>
    <t>8.4</t>
  </si>
  <si>
    <t>8.4.1</t>
  </si>
  <si>
    <t>8.4.2</t>
  </si>
  <si>
    <t>8.4.3</t>
  </si>
  <si>
    <t>8.4.4</t>
  </si>
  <si>
    <t>10.1.1</t>
  </si>
  <si>
    <t>10.1.2</t>
  </si>
  <si>
    <t>10.1.3</t>
  </si>
  <si>
    <t>10.3</t>
  </si>
  <si>
    <t>10.4</t>
  </si>
  <si>
    <t>11.1</t>
  </si>
  <si>
    <t>11.2</t>
  </si>
  <si>
    <t xml:space="preserve">         с теплоносителем вода, (Гкал)</t>
  </si>
  <si>
    <t xml:space="preserve">         с теплоносителем  вода, (Гкал)</t>
  </si>
  <si>
    <t xml:space="preserve">         с теплоносителем  вода, (руб.Гкал)</t>
  </si>
  <si>
    <t xml:space="preserve">          Вода</t>
  </si>
  <si>
    <t xml:space="preserve">        с теплоносителем отборный пар, (руб.Гкал)  всего, в том числе:</t>
  </si>
  <si>
    <t xml:space="preserve">       теплоноситель вода</t>
  </si>
  <si>
    <t xml:space="preserve">       теплоноситель пар (указать параметры давления пара)</t>
  </si>
  <si>
    <t xml:space="preserve">Расчетный полезный отпуск (исходя из потребленного топлива), Гкал </t>
  </si>
  <si>
    <t xml:space="preserve">                       кол-во месяцев предоставления услуг ГВС</t>
  </si>
  <si>
    <t xml:space="preserve">Расчет финансовых потребностей теплоснабжающей организации, необходимых на производство и реализацию тепловой энергии    за первое полугодие 2019 года                                                                                 </t>
  </si>
  <si>
    <t>I полугодие 2019г.</t>
  </si>
  <si>
    <t xml:space="preserve"> Выручка о реализации услуг потребителям, тыс.руб. </t>
  </si>
  <si>
    <t>Упрощенная система налогообложения</t>
  </si>
  <si>
    <r>
      <rPr>
        <sz val="12"/>
        <rFont val="Tahoma"/>
        <family val="2"/>
      </rPr>
      <t xml:space="preserve">АО "Ивнянская теплосетевая компания"                       </t>
    </r>
    <r>
      <rPr>
        <sz val="8"/>
        <rFont val="Tahoma"/>
        <family val="2"/>
      </rPr>
      <t xml:space="preserve">                                                                                                                                                                                             </t>
    </r>
  </si>
  <si>
    <t>22</t>
  </si>
  <si>
    <t>56</t>
  </si>
  <si>
    <t>водоснабжение ( на технологические цели котельной) ГУП "Белводоканал город</t>
  </si>
  <si>
    <t>водоснабжение ( на технологические цели котельной) ГУП "Белводоканал село</t>
  </si>
  <si>
    <t>АО "Белгородская сбытовая компания"</t>
  </si>
  <si>
    <t>Расходы на ремонт основных средств (ООО "Теплосервис")</t>
  </si>
  <si>
    <t>экспертиза пром безопасности</t>
  </si>
  <si>
    <t>6.10.3</t>
  </si>
  <si>
    <t>госпошлина</t>
  </si>
  <si>
    <t>6.10.4</t>
  </si>
  <si>
    <t>хранение ценных бумаг</t>
  </si>
  <si>
    <t>6.10.5</t>
  </si>
  <si>
    <t>матер.помощь</t>
  </si>
  <si>
    <t>расходы на оплату коммунальных услуг (РКЦ)</t>
  </si>
  <si>
    <t>6.10.6</t>
  </si>
  <si>
    <t>обслуживание опасных объектов</t>
  </si>
  <si>
    <t>Гл.бухгалтер</t>
  </si>
  <si>
    <t>Н.В. Переверзева</t>
  </si>
  <si>
    <t>Экономист</t>
  </si>
  <si>
    <t>А.В. Золотенко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</si>
</sst>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0.0"/>
    <numFmt numFmtId="174" formatCode="0.000000"/>
    <numFmt numFmtId="175" formatCode="0.00000"/>
    <numFmt numFmtId="176" formatCode="0.0000"/>
    <numFmt numFmtId="177" formatCode="0E+00"/>
    <numFmt numFmtId="178" formatCode="0.0000000"/>
    <numFmt numFmtId="179" formatCode="0.0E+00"/>
    <numFmt numFmtId="180" formatCode="0.0%"/>
    <numFmt numFmtId="181" formatCode="0.00_ ;[Red]\-0.00\ "/>
    <numFmt numFmtId="182" formatCode="#,##0.0"/>
    <numFmt numFmtId="183" formatCode="#,##0.00_ ;[Red]\-#,##0.00\ "/>
    <numFmt numFmtId="184" formatCode="#,##0.0_ ;[Red]\-#,##0.0\ "/>
    <numFmt numFmtId="185" formatCode="#,##0_ ;[Red]\-#,##0\ "/>
    <numFmt numFmtId="186" formatCode="0.000%"/>
    <numFmt numFmtId="187" formatCode="0.00000000"/>
    <numFmt numFmtId="188" formatCode="#,##0.000"/>
    <numFmt numFmtId="189" formatCode="#,##0.0000"/>
    <numFmt numFmtId="190" formatCode="[$-FC19]d\ mmmm\ yyyy\ &quot;г.&quot;"/>
    <numFmt numFmtId="191" formatCode="#,##0.0&quot;р.&quot;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47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9"/>
      <name val="Arial Cyr"/>
      <family val="0"/>
    </font>
    <font>
      <sz val="10"/>
      <name val="Helv"/>
      <family val="0"/>
    </font>
    <font>
      <i/>
      <sz val="9"/>
      <name val="Tahoma"/>
      <family val="2"/>
    </font>
    <font>
      <b/>
      <sz val="7"/>
      <name val="Tahoma"/>
      <family val="2"/>
    </font>
    <font>
      <b/>
      <sz val="10"/>
      <name val="Times New Roman"/>
      <family val="1"/>
    </font>
    <font>
      <sz val="7"/>
      <name val="Tahoma"/>
      <family val="2"/>
    </font>
    <font>
      <b/>
      <sz val="7"/>
      <color indexed="9"/>
      <name val="Tahoma"/>
      <family val="2"/>
    </font>
    <font>
      <sz val="7"/>
      <color indexed="12"/>
      <name val="Tahoma"/>
      <family val="2"/>
    </font>
    <font>
      <i/>
      <sz val="7"/>
      <name val="Tahoma"/>
      <family val="2"/>
    </font>
    <font>
      <vertAlign val="superscript"/>
      <sz val="7"/>
      <name val="Tahoma"/>
      <family val="2"/>
    </font>
    <font>
      <b/>
      <i/>
      <sz val="7"/>
      <name val="Tahoma"/>
      <family val="2"/>
    </font>
    <font>
      <b/>
      <sz val="7"/>
      <color indexed="12"/>
      <name val="Tahoma"/>
      <family val="2"/>
    </font>
    <font>
      <sz val="7"/>
      <name val="Arial Cyr"/>
      <family val="0"/>
    </font>
    <font>
      <i/>
      <sz val="7"/>
      <color indexed="10"/>
      <name val="Tahoma"/>
      <family val="2"/>
    </font>
    <font>
      <b/>
      <i/>
      <sz val="8"/>
      <name val="Tahoma"/>
      <family val="2"/>
    </font>
    <font>
      <b/>
      <sz val="7"/>
      <color indexed="10"/>
      <name val="Tahoma"/>
      <family val="2"/>
    </font>
    <font>
      <b/>
      <sz val="8"/>
      <name val="Tahoma"/>
      <family val="2"/>
    </font>
    <font>
      <b/>
      <sz val="8"/>
      <name val="Arial Cyr"/>
      <family val="0"/>
    </font>
    <font>
      <b/>
      <sz val="8"/>
      <color indexed="10"/>
      <name val="Arial Cyr"/>
      <family val="0"/>
    </font>
    <font>
      <sz val="7"/>
      <color indexed="36"/>
      <name val="Tahoma"/>
      <family val="2"/>
    </font>
    <font>
      <sz val="12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2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6" fillId="0" borderId="10" xfId="0" applyFont="1" applyBorder="1" applyAlignment="1">
      <alignment/>
    </xf>
    <xf numFmtId="0" fontId="26" fillId="0" borderId="11" xfId="0" applyFont="1" applyBorder="1" applyAlignment="1">
      <alignment horizontal="center"/>
    </xf>
    <xf numFmtId="0" fontId="4" fillId="0" borderId="0" xfId="62" applyFont="1" applyBorder="1" applyAlignment="1" applyProtection="1">
      <alignment vertical="center" wrapText="1"/>
      <protection/>
    </xf>
    <xf numFmtId="0" fontId="25" fillId="0" borderId="0" xfId="62" applyFont="1" applyBorder="1" applyAlignment="1" applyProtection="1">
      <alignment horizontal="center" vertical="top" wrapText="1"/>
      <protection/>
    </xf>
    <xf numFmtId="49" fontId="30" fillId="0" borderId="12" xfId="0" applyNumberFormat="1" applyFont="1" applyBorder="1" applyAlignment="1">
      <alignment horizontal="center"/>
    </xf>
    <xf numFmtId="49" fontId="31" fillId="24" borderId="13" xfId="55" applyNumberFormat="1" applyFont="1" applyFill="1" applyBorder="1" applyAlignment="1" applyProtection="1">
      <alignment horizontal="center" vertical="center" wrapText="1"/>
      <protection/>
    </xf>
    <xf numFmtId="49" fontId="31" fillId="24" borderId="14" xfId="55" applyNumberFormat="1" applyFont="1" applyFill="1" applyBorder="1" applyAlignment="1" applyProtection="1">
      <alignment horizontal="center" vertical="center" wrapText="1"/>
      <protection/>
    </xf>
    <xf numFmtId="49" fontId="29" fillId="0" borderId="15" xfId="55" applyNumberFormat="1" applyFont="1" applyFill="1" applyBorder="1" applyAlignment="1" applyProtection="1">
      <alignment horizontal="center" vertical="center" wrapText="1"/>
      <protection/>
    </xf>
    <xf numFmtId="0" fontId="32" fillId="21" borderId="16" xfId="0" applyFont="1" applyFill="1" applyBorder="1" applyAlignment="1">
      <alignment/>
    </xf>
    <xf numFmtId="0" fontId="32" fillId="21" borderId="17" xfId="0" applyFont="1" applyFill="1" applyBorder="1" applyAlignment="1">
      <alignment/>
    </xf>
    <xf numFmtId="0" fontId="29" fillId="0" borderId="18" xfId="0" applyFont="1" applyBorder="1" applyAlignment="1">
      <alignment/>
    </xf>
    <xf numFmtId="0" fontId="31" fillId="0" borderId="12" xfId="0" applyFont="1" applyBorder="1" applyAlignment="1">
      <alignment horizontal="center"/>
    </xf>
    <xf numFmtId="2" fontId="31" fillId="0" borderId="10" xfId="55" applyNumberFormat="1" applyFont="1" applyFill="1" applyBorder="1" applyAlignment="1" applyProtection="1">
      <alignment horizontal="center" vertical="center" wrapText="1"/>
      <protection/>
    </xf>
    <xf numFmtId="0" fontId="31" fillId="0" borderId="18" xfId="0" applyFont="1" applyBorder="1" applyAlignment="1">
      <alignment/>
    </xf>
    <xf numFmtId="0" fontId="31" fillId="0" borderId="18" xfId="0" applyFont="1" applyBorder="1" applyAlignment="1">
      <alignment horizontal="center"/>
    </xf>
    <xf numFmtId="0" fontId="29" fillId="0" borderId="18" xfId="0" applyFont="1" applyBorder="1" applyAlignment="1">
      <alignment horizontal="left"/>
    </xf>
    <xf numFmtId="0" fontId="31" fillId="0" borderId="19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2" fontId="31" fillId="4" borderId="12" xfId="55" applyNumberFormat="1" applyFont="1" applyFill="1" applyBorder="1" applyAlignment="1" applyProtection="1">
      <alignment horizontal="center" vertical="center" wrapText="1"/>
      <protection/>
    </xf>
    <xf numFmtId="2" fontId="29" fillId="0" borderId="10" xfId="55" applyNumberFormat="1" applyFont="1" applyFill="1" applyBorder="1" applyAlignment="1" applyProtection="1">
      <alignment horizontal="center" vertical="center" wrapText="1"/>
      <protection/>
    </xf>
    <xf numFmtId="0" fontId="33" fillId="0" borderId="18" xfId="0" applyFont="1" applyBorder="1" applyAlignment="1">
      <alignment horizontal="left"/>
    </xf>
    <xf numFmtId="0" fontId="33" fillId="0" borderId="12" xfId="0" applyFont="1" applyBorder="1" applyAlignment="1">
      <alignment horizontal="center"/>
    </xf>
    <xf numFmtId="0" fontId="33" fillId="0" borderId="18" xfId="0" applyFont="1" applyBorder="1" applyAlignment="1">
      <alignment horizontal="left" wrapText="1"/>
    </xf>
    <xf numFmtId="0" fontId="31" fillId="0" borderId="16" xfId="0" applyFont="1" applyBorder="1" applyAlignment="1">
      <alignment/>
    </xf>
    <xf numFmtId="0" fontId="33" fillId="0" borderId="18" xfId="0" applyFont="1" applyBorder="1" applyAlignment="1">
      <alignment/>
    </xf>
    <xf numFmtId="0" fontId="34" fillId="24" borderId="18" xfId="59" applyFont="1" applyFill="1" applyBorder="1" applyAlignment="1" applyProtection="1">
      <alignment horizontal="left" vertical="center" wrapText="1"/>
      <protection/>
    </xf>
    <xf numFmtId="0" fontId="34" fillId="24" borderId="12" xfId="59" applyFont="1" applyFill="1" applyBorder="1" applyAlignment="1" applyProtection="1">
      <alignment horizontal="center" vertical="center" wrapText="1"/>
      <protection/>
    </xf>
    <xf numFmtId="0" fontId="31" fillId="24" borderId="18" xfId="59" applyFont="1" applyFill="1" applyBorder="1" applyAlignment="1" applyProtection="1">
      <alignment horizontal="left" vertical="center" wrapText="1" indent="2"/>
      <protection/>
    </xf>
    <xf numFmtId="0" fontId="34" fillId="24" borderId="20" xfId="59" applyFont="1" applyFill="1" applyBorder="1" applyAlignment="1" applyProtection="1">
      <alignment horizontal="center" vertical="center" wrapText="1"/>
      <protection/>
    </xf>
    <xf numFmtId="0" fontId="29" fillId="8" borderId="21" xfId="0" applyFont="1" applyFill="1" applyBorder="1" applyAlignment="1">
      <alignment horizontal="center"/>
    </xf>
    <xf numFmtId="0" fontId="31" fillId="8" borderId="16" xfId="0" applyFont="1" applyFill="1" applyBorder="1" applyAlignment="1">
      <alignment wrapText="1"/>
    </xf>
    <xf numFmtId="0" fontId="29" fillId="8" borderId="12" xfId="0" applyFont="1" applyFill="1" applyBorder="1" applyAlignment="1">
      <alignment horizontal="center"/>
    </xf>
    <xf numFmtId="0" fontId="31" fillId="8" borderId="18" xfId="0" applyFont="1" applyFill="1" applyBorder="1" applyAlignment="1">
      <alignment/>
    </xf>
    <xf numFmtId="0" fontId="31" fillId="24" borderId="12" xfId="0" applyFont="1" applyFill="1" applyBorder="1" applyAlignment="1">
      <alignment horizontal="center"/>
    </xf>
    <xf numFmtId="2" fontId="37" fillId="25" borderId="22" xfId="55" applyNumberFormat="1" applyFont="1" applyFill="1" applyBorder="1" applyAlignment="1" applyProtection="1">
      <alignment horizontal="center" vertical="center" wrapText="1"/>
      <protection/>
    </xf>
    <xf numFmtId="0" fontId="29" fillId="25" borderId="18" xfId="0" applyFont="1" applyFill="1" applyBorder="1" applyAlignment="1">
      <alignment wrapText="1"/>
    </xf>
    <xf numFmtId="2" fontId="37" fillId="25" borderId="10" xfId="55" applyNumberFormat="1" applyFont="1" applyFill="1" applyBorder="1" applyAlignment="1" applyProtection="1">
      <alignment horizontal="center" vertical="center" wrapText="1"/>
      <protection/>
    </xf>
    <xf numFmtId="0" fontId="34" fillId="24" borderId="19" xfId="59" applyFont="1" applyFill="1" applyBorder="1" applyAlignment="1" applyProtection="1">
      <alignment horizontal="left" vertical="center" wrapText="1"/>
      <protection/>
    </xf>
    <xf numFmtId="0" fontId="30" fillId="0" borderId="12" xfId="0" applyFont="1" applyBorder="1" applyAlignment="1">
      <alignment horizontal="center"/>
    </xf>
    <xf numFmtId="0" fontId="36" fillId="8" borderId="23" xfId="59" applyFont="1" applyFill="1" applyBorder="1" applyAlignment="1" applyProtection="1">
      <alignment horizontal="left" vertical="center" wrapText="1"/>
      <protection/>
    </xf>
    <xf numFmtId="0" fontId="36" fillId="8" borderId="24" xfId="59" applyFont="1" applyFill="1" applyBorder="1" applyAlignment="1" applyProtection="1">
      <alignment horizontal="left" vertical="center" wrapText="1"/>
      <protection/>
    </xf>
    <xf numFmtId="0" fontId="34" fillId="0" borderId="23" xfId="59" applyFont="1" applyFill="1" applyBorder="1" applyAlignment="1" applyProtection="1">
      <alignment horizontal="left" vertical="center" wrapText="1"/>
      <protection/>
    </xf>
    <xf numFmtId="0" fontId="34" fillId="24" borderId="25" xfId="59" applyFont="1" applyFill="1" applyBorder="1" applyAlignment="1" applyProtection="1">
      <alignment horizontal="left" vertical="center" wrapText="1"/>
      <protection/>
    </xf>
    <xf numFmtId="0" fontId="36" fillId="0" borderId="23" xfId="59" applyFont="1" applyFill="1" applyBorder="1" applyAlignment="1" applyProtection="1">
      <alignment horizontal="left" vertical="center" wrapText="1"/>
      <protection/>
    </xf>
    <xf numFmtId="0" fontId="34" fillId="24" borderId="25" xfId="59" applyFont="1" applyFill="1" applyBorder="1" applyAlignment="1" applyProtection="1">
      <alignment horizontal="center" vertical="center" wrapText="1"/>
      <protection/>
    </xf>
    <xf numFmtId="0" fontId="36" fillId="8" borderId="25" xfId="59" applyFont="1" applyFill="1" applyBorder="1" applyAlignment="1" applyProtection="1">
      <alignment horizontal="left" vertical="center" wrapText="1"/>
      <protection/>
    </xf>
    <xf numFmtId="49" fontId="30" fillId="0" borderId="25" xfId="0" applyNumberFormat="1" applyFont="1" applyBorder="1" applyAlignment="1">
      <alignment/>
    </xf>
    <xf numFmtId="49" fontId="31" fillId="0" borderId="18" xfId="62" applyNumberFormat="1" applyFont="1" applyFill="1" applyBorder="1" applyAlignment="1" applyProtection="1">
      <alignment horizontal="left" vertical="center" wrapText="1" indent="2"/>
      <protection/>
    </xf>
    <xf numFmtId="49" fontId="30" fillId="0" borderId="21" xfId="0" applyNumberFormat="1" applyFont="1" applyBorder="1" applyAlignment="1">
      <alignment/>
    </xf>
    <xf numFmtId="0" fontId="38" fillId="4" borderId="18" xfId="62" applyNumberFormat="1" applyFont="1" applyFill="1" applyBorder="1" applyAlignment="1" applyProtection="1">
      <alignment horizontal="left" vertical="center" wrapText="1" indent="2"/>
      <protection/>
    </xf>
    <xf numFmtId="49" fontId="30" fillId="0" borderId="21" xfId="0" applyNumberFormat="1" applyFont="1" applyBorder="1" applyAlignment="1">
      <alignment horizontal="center"/>
    </xf>
    <xf numFmtId="0" fontId="39" fillId="0" borderId="23" xfId="59" applyFont="1" applyFill="1" applyBorder="1" applyAlignment="1" applyProtection="1">
      <alignment horizontal="left" vertical="center" wrapText="1"/>
      <protection/>
    </xf>
    <xf numFmtId="0" fontId="34" fillId="24" borderId="23" xfId="59" applyFont="1" applyFill="1" applyBorder="1" applyAlignment="1" applyProtection="1">
      <alignment horizontal="left" vertical="center" wrapText="1"/>
      <protection/>
    </xf>
    <xf numFmtId="0" fontId="0" fillId="24" borderId="0" xfId="0" applyFill="1" applyAlignment="1">
      <alignment/>
    </xf>
    <xf numFmtId="0" fontId="40" fillId="8" borderId="23" xfId="59" applyFont="1" applyFill="1" applyBorder="1" applyAlignment="1" applyProtection="1">
      <alignment horizontal="left" vertical="center" wrapText="1"/>
      <protection/>
    </xf>
    <xf numFmtId="0" fontId="31" fillId="22" borderId="18" xfId="62" applyNumberFormat="1" applyFont="1" applyFill="1" applyBorder="1" applyAlignment="1" applyProtection="1">
      <alignment horizontal="left" vertical="center" wrapText="1" indent="1"/>
      <protection locked="0"/>
    </xf>
    <xf numFmtId="49" fontId="31" fillId="0" borderId="12" xfId="57" applyNumberFormat="1" applyFont="1" applyFill="1" applyBorder="1" applyAlignment="1" applyProtection="1">
      <alignment horizontal="center" vertical="center"/>
      <protection/>
    </xf>
    <xf numFmtId="49" fontId="30" fillId="0" borderId="25" xfId="0" applyNumberFormat="1" applyFont="1" applyBorder="1" applyAlignment="1">
      <alignment horizontal="center" vertical="center"/>
    </xf>
    <xf numFmtId="0" fontId="38" fillId="0" borderId="18" xfId="62" applyNumberFormat="1" applyFont="1" applyFill="1" applyBorder="1" applyAlignment="1" applyProtection="1">
      <alignment horizontal="left" vertical="center" wrapText="1" indent="2"/>
      <protection/>
    </xf>
    <xf numFmtId="4" fontId="31" fillId="4" borderId="26" xfId="57" applyNumberFormat="1" applyFont="1" applyFill="1" applyBorder="1" applyAlignment="1" applyProtection="1">
      <alignment horizontal="center" vertical="center"/>
      <protection/>
    </xf>
    <xf numFmtId="49" fontId="31" fillId="24" borderId="12" xfId="57" applyNumberFormat="1" applyFont="1" applyFill="1" applyBorder="1" applyAlignment="1" applyProtection="1">
      <alignment horizontal="center" vertical="center"/>
      <protection/>
    </xf>
    <xf numFmtId="49" fontId="29" fillId="0" borderId="18" xfId="62" applyNumberFormat="1" applyFont="1" applyFill="1" applyBorder="1" applyAlignment="1" applyProtection="1">
      <alignment horizontal="left" vertical="center" wrapText="1" indent="2"/>
      <protection/>
    </xf>
    <xf numFmtId="49" fontId="39" fillId="0" borderId="18" xfId="62" applyNumberFormat="1" applyFont="1" applyFill="1" applyBorder="1" applyAlignment="1" applyProtection="1">
      <alignment horizontal="left" vertical="center" wrapText="1" indent="2"/>
      <protection/>
    </xf>
    <xf numFmtId="49" fontId="39" fillId="0" borderId="12" xfId="57" applyNumberFormat="1" applyFont="1" applyFill="1" applyBorder="1" applyAlignment="1" applyProtection="1">
      <alignment horizontal="center" vertical="center"/>
      <protection/>
    </xf>
    <xf numFmtId="0" fontId="29" fillId="22" borderId="18" xfId="62" applyNumberFormat="1" applyFont="1" applyFill="1" applyBorder="1" applyAlignment="1" applyProtection="1">
      <alignment horizontal="left" vertical="center" wrapText="1" indent="3"/>
      <protection locked="0"/>
    </xf>
    <xf numFmtId="49" fontId="31" fillId="0" borderId="18" xfId="62" applyNumberFormat="1" applyFont="1" applyFill="1" applyBorder="1" applyAlignment="1" applyProtection="1">
      <alignment horizontal="left" vertical="center" wrapText="1" indent="3"/>
      <protection/>
    </xf>
    <xf numFmtId="49" fontId="31" fillId="0" borderId="18" xfId="62" applyNumberFormat="1" applyFont="1" applyFill="1" applyBorder="1" applyAlignment="1" applyProtection="1">
      <alignment horizontal="left" vertical="center" wrapText="1" indent="4"/>
      <protection/>
    </xf>
    <xf numFmtId="49" fontId="29" fillId="4" borderId="18" xfId="62" applyNumberFormat="1" applyFont="1" applyFill="1" applyBorder="1" applyAlignment="1" applyProtection="1">
      <alignment vertical="center" wrapText="1"/>
      <protection/>
    </xf>
    <xf numFmtId="0" fontId="31" fillId="22" borderId="18" xfId="61" applyNumberFormat="1" applyFont="1" applyFill="1" applyBorder="1" applyAlignment="1" applyProtection="1">
      <alignment horizontal="left" vertical="center" wrapText="1" indent="2"/>
      <protection locked="0"/>
    </xf>
    <xf numFmtId="49" fontId="31" fillId="0" borderId="18" xfId="58" applyNumberFormat="1" applyFont="1" applyFill="1" applyBorder="1" applyAlignment="1" applyProtection="1">
      <alignment horizontal="left" vertical="center" wrapText="1" indent="3"/>
      <protection/>
    </xf>
    <xf numFmtId="49" fontId="29" fillId="4" borderId="18" xfId="62" applyNumberFormat="1" applyFont="1" applyFill="1" applyBorder="1" applyAlignment="1" applyProtection="1">
      <alignment horizontal="left" vertical="center" wrapText="1" indent="1"/>
      <protection/>
    </xf>
    <xf numFmtId="49" fontId="41" fillId="4" borderId="18" xfId="62" applyNumberFormat="1" applyFont="1" applyFill="1" applyBorder="1" applyAlignment="1" applyProtection="1">
      <alignment horizontal="left" vertical="center" wrapText="1" indent="1"/>
      <protection/>
    </xf>
    <xf numFmtId="0" fontId="31" fillId="24" borderId="12" xfId="62" applyNumberFormat="1" applyFont="1" applyFill="1" applyBorder="1" applyAlignment="1" applyProtection="1">
      <alignment horizontal="right" vertical="center" wrapText="1"/>
      <protection/>
    </xf>
    <xf numFmtId="49" fontId="29" fillId="4" borderId="18" xfId="62" applyNumberFormat="1" applyFont="1" applyFill="1" applyBorder="1" applyAlignment="1" applyProtection="1">
      <alignment horizontal="left" vertical="center" wrapText="1" indent="2"/>
      <protection/>
    </xf>
    <xf numFmtId="0" fontId="29" fillId="24" borderId="12" xfId="62" applyNumberFormat="1" applyFont="1" applyFill="1" applyBorder="1" applyAlignment="1" applyProtection="1">
      <alignment horizontal="right" vertical="center" wrapText="1"/>
      <protection locked="0"/>
    </xf>
    <xf numFmtId="49" fontId="29" fillId="0" borderId="18" xfId="62" applyNumberFormat="1" applyFont="1" applyFill="1" applyBorder="1" applyAlignment="1" applyProtection="1">
      <alignment horizontal="left" vertical="center" wrapText="1" indent="3"/>
      <protection/>
    </xf>
    <xf numFmtId="49" fontId="30" fillId="0" borderId="26" xfId="0" applyNumberFormat="1" applyFont="1" applyBorder="1" applyAlignment="1">
      <alignment horizontal="center"/>
    </xf>
    <xf numFmtId="49" fontId="29" fillId="0" borderId="27" xfId="62" applyNumberFormat="1" applyFont="1" applyFill="1" applyBorder="1" applyAlignment="1" applyProtection="1">
      <alignment horizontal="left" vertical="center" wrapText="1" indent="3"/>
      <protection/>
    </xf>
    <xf numFmtId="49" fontId="31" fillId="0" borderId="27" xfId="62" applyNumberFormat="1" applyFont="1" applyFill="1" applyBorder="1" applyAlignment="1" applyProtection="1">
      <alignment horizontal="left" vertical="center" wrapText="1" indent="3"/>
      <protection/>
    </xf>
    <xf numFmtId="2" fontId="31" fillId="4" borderId="26" xfId="57" applyNumberFormat="1" applyFont="1" applyFill="1" applyBorder="1" applyAlignment="1" applyProtection="1">
      <alignment horizontal="center" vertical="center"/>
      <protection/>
    </xf>
    <xf numFmtId="2" fontId="31" fillId="24" borderId="12" xfId="57" applyNumberFormat="1" applyFont="1" applyFill="1" applyBorder="1" applyAlignment="1" applyProtection="1">
      <alignment horizontal="center" vertical="center"/>
      <protection/>
    </xf>
    <xf numFmtId="4" fontId="31" fillId="4" borderId="18" xfId="57" applyNumberFormat="1" applyFont="1" applyFill="1" applyBorder="1" applyAlignment="1" applyProtection="1">
      <alignment horizontal="left" vertical="center" indent="2"/>
      <protection/>
    </xf>
    <xf numFmtId="4" fontId="31" fillId="4" borderId="18" xfId="57" applyNumberFormat="1" applyFont="1" applyFill="1" applyBorder="1" applyAlignment="1" applyProtection="1">
      <alignment horizontal="left" vertical="center" indent="3"/>
      <protection/>
    </xf>
    <xf numFmtId="49" fontId="41" fillId="2" borderId="18" xfId="58" applyNumberFormat="1" applyFont="1" applyFill="1" applyBorder="1" applyAlignment="1" applyProtection="1">
      <alignment horizontal="left" vertical="center" wrapText="1" indent="1"/>
      <protection/>
    </xf>
    <xf numFmtId="0" fontId="29" fillId="24" borderId="12" xfId="62" applyNumberFormat="1" applyFont="1" applyFill="1" applyBorder="1" applyAlignment="1" applyProtection="1">
      <alignment horizontal="right" vertical="center" wrapText="1"/>
      <protection/>
    </xf>
    <xf numFmtId="49" fontId="29" fillId="0" borderId="18" xfId="58" applyNumberFormat="1" applyFont="1" applyFill="1" applyBorder="1" applyAlignment="1" applyProtection="1">
      <alignment horizontal="left" vertical="center" wrapText="1" indent="2"/>
      <protection/>
    </xf>
    <xf numFmtId="0" fontId="31" fillId="0" borderId="12" xfId="62" applyNumberFormat="1" applyFont="1" applyFill="1" applyBorder="1" applyAlignment="1" applyProtection="1">
      <alignment horizontal="right" vertical="center" wrapText="1"/>
      <protection/>
    </xf>
    <xf numFmtId="0" fontId="31" fillId="24" borderId="12" xfId="62" applyNumberFormat="1" applyFont="1" applyFill="1" applyBorder="1" applyAlignment="1" applyProtection="1">
      <alignment horizontal="right" vertical="center" wrapText="1"/>
      <protection locked="0"/>
    </xf>
    <xf numFmtId="49" fontId="29" fillId="7" borderId="18" xfId="62" applyNumberFormat="1" applyFont="1" applyFill="1" applyBorder="1" applyAlignment="1" applyProtection="1">
      <alignment horizontal="left" vertical="center" wrapText="1"/>
      <protection/>
    </xf>
    <xf numFmtId="0" fontId="31" fillId="7" borderId="12" xfId="62" applyNumberFormat="1" applyFont="1" applyFill="1" applyBorder="1" applyAlignment="1" applyProtection="1">
      <alignment horizontal="center" vertical="center" wrapText="1"/>
      <protection/>
    </xf>
    <xf numFmtId="49" fontId="31" fillId="24" borderId="18" xfId="61" applyNumberFormat="1" applyFont="1" applyFill="1" applyBorder="1" applyAlignment="1" applyProtection="1">
      <alignment horizontal="left" vertical="center" wrapText="1" indent="1"/>
      <protection/>
    </xf>
    <xf numFmtId="2" fontId="34" fillId="0" borderId="12" xfId="59" applyNumberFormat="1" applyFont="1" applyFill="1" applyBorder="1" applyAlignment="1" applyProtection="1">
      <alignment horizontal="left" vertical="center" wrapText="1"/>
      <protection/>
    </xf>
    <xf numFmtId="0" fontId="34" fillId="0" borderId="18" xfId="60" applyFont="1" applyFill="1" applyBorder="1" applyAlignment="1" applyProtection="1">
      <alignment horizontal="left" vertical="center" wrapText="1" indent="1"/>
      <protection/>
    </xf>
    <xf numFmtId="0" fontId="31" fillId="0" borderId="18" xfId="60" applyFont="1" applyFill="1" applyBorder="1" applyAlignment="1" applyProtection="1">
      <alignment horizontal="left" vertical="center" wrapText="1" indent="1"/>
      <protection/>
    </xf>
    <xf numFmtId="2" fontId="34" fillId="0" borderId="20" xfId="59" applyNumberFormat="1" applyFont="1" applyFill="1" applyBorder="1" applyAlignment="1" applyProtection="1">
      <alignment horizontal="left" vertical="center" wrapText="1"/>
      <protection/>
    </xf>
    <xf numFmtId="49" fontId="30" fillId="0" borderId="12" xfId="0" applyNumberFormat="1" applyFont="1" applyBorder="1" applyAlignment="1">
      <alignment horizontal="center" vertical="center"/>
    </xf>
    <xf numFmtId="0" fontId="36" fillId="8" borderId="28" xfId="59" applyFont="1" applyFill="1" applyBorder="1" applyAlignment="1" applyProtection="1">
      <alignment horizontal="center" vertical="justify" wrapText="1"/>
      <protection/>
    </xf>
    <xf numFmtId="2" fontId="34" fillId="0" borderId="29" xfId="59" applyNumberFormat="1" applyFont="1" applyFill="1" applyBorder="1" applyAlignment="1" applyProtection="1">
      <alignment horizontal="left" vertical="center" wrapText="1"/>
      <protection/>
    </xf>
    <xf numFmtId="0" fontId="38" fillId="22" borderId="21" xfId="62" applyNumberFormat="1" applyFont="1" applyFill="1" applyBorder="1" applyAlignment="1" applyProtection="1">
      <alignment horizontal="right" vertical="center" wrapText="1"/>
      <protection locked="0"/>
    </xf>
    <xf numFmtId="0" fontId="38" fillId="22" borderId="12" xfId="62" applyNumberFormat="1" applyFont="1" applyFill="1" applyBorder="1" applyAlignment="1" applyProtection="1">
      <alignment horizontal="right" vertical="center" wrapText="1"/>
      <protection locked="0"/>
    </xf>
    <xf numFmtId="0" fontId="36" fillId="8" borderId="30" xfId="59" applyFont="1" applyFill="1" applyBorder="1" applyAlignment="1" applyProtection="1">
      <alignment horizontal="center" vertical="justify" wrapText="1"/>
      <protection/>
    </xf>
    <xf numFmtId="0" fontId="26" fillId="0" borderId="31" xfId="0" applyFont="1" applyBorder="1" applyAlignment="1">
      <alignment horizontal="center"/>
    </xf>
    <xf numFmtId="0" fontId="26" fillId="0" borderId="32" xfId="0" applyFont="1" applyBorder="1" applyAlignment="1">
      <alignment wrapText="1"/>
    </xf>
    <xf numFmtId="0" fontId="2" fillId="0" borderId="0" xfId="0" applyFont="1" applyAlignment="1">
      <alignment/>
    </xf>
    <xf numFmtId="0" fontId="26" fillId="0" borderId="0" xfId="0" applyFont="1" applyAlignment="1">
      <alignment/>
    </xf>
    <xf numFmtId="0" fontId="34" fillId="0" borderId="23" xfId="59" applyFont="1" applyFill="1" applyBorder="1" applyAlignment="1" applyProtection="1">
      <alignment horizontal="right" vertical="center" wrapText="1"/>
      <protection/>
    </xf>
    <xf numFmtId="0" fontId="29" fillId="0" borderId="26" xfId="0" applyFont="1" applyBorder="1" applyAlignment="1">
      <alignment/>
    </xf>
    <xf numFmtId="0" fontId="29" fillId="8" borderId="16" xfId="0" applyFont="1" applyFill="1" applyBorder="1" applyAlignment="1">
      <alignment/>
    </xf>
    <xf numFmtId="49" fontId="30" fillId="0" borderId="20" xfId="0" applyNumberFormat="1" applyFont="1" applyBorder="1" applyAlignment="1">
      <alignment horizontal="center"/>
    </xf>
    <xf numFmtId="0" fontId="33" fillId="0" borderId="1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4" fillId="0" borderId="12" xfId="59" applyFont="1" applyFill="1" applyBorder="1" applyAlignment="1" applyProtection="1">
      <alignment horizontal="left" vertical="center" wrapText="1"/>
      <protection/>
    </xf>
    <xf numFmtId="180" fontId="29" fillId="4" borderId="33" xfId="56" applyNumberFormat="1" applyFont="1" applyFill="1" applyBorder="1" applyAlignment="1" applyProtection="1">
      <alignment horizontal="center" vertical="center" wrapText="1"/>
      <protection/>
    </xf>
    <xf numFmtId="49" fontId="29" fillId="21" borderId="34" xfId="55" applyNumberFormat="1" applyFont="1" applyFill="1" applyBorder="1" applyAlignment="1" applyProtection="1">
      <alignment horizontal="center" vertical="center" wrapText="1"/>
      <protection/>
    </xf>
    <xf numFmtId="2" fontId="31" fillId="0" borderId="27" xfId="55" applyNumberFormat="1" applyFont="1" applyFill="1" applyBorder="1" applyAlignment="1" applyProtection="1">
      <alignment horizontal="center" vertical="center" wrapText="1"/>
      <protection/>
    </xf>
    <xf numFmtId="2" fontId="31" fillId="0" borderId="35" xfId="55" applyNumberFormat="1" applyFont="1" applyFill="1" applyBorder="1" applyAlignment="1" applyProtection="1">
      <alignment horizontal="center" vertical="center" wrapText="1"/>
      <protection/>
    </xf>
    <xf numFmtId="2" fontId="29" fillId="4" borderId="36" xfId="55" applyNumberFormat="1" applyFont="1" applyFill="1" applyBorder="1" applyAlignment="1" applyProtection="1">
      <alignment horizontal="center" vertical="center" wrapText="1"/>
      <protection/>
    </xf>
    <xf numFmtId="2" fontId="37" fillId="25" borderId="36" xfId="55" applyNumberFormat="1" applyFont="1" applyFill="1" applyBorder="1" applyAlignment="1" applyProtection="1">
      <alignment horizontal="center" vertical="center" wrapText="1"/>
      <protection/>
    </xf>
    <xf numFmtId="2" fontId="37" fillId="25" borderId="27" xfId="55" applyNumberFormat="1" applyFont="1" applyFill="1" applyBorder="1" applyAlignment="1" applyProtection="1">
      <alignment horizontal="center" vertical="center" wrapText="1"/>
      <protection/>
    </xf>
    <xf numFmtId="2" fontId="36" fillId="8" borderId="36" xfId="59" applyNumberFormat="1" applyFont="1" applyFill="1" applyBorder="1" applyAlignment="1" applyProtection="1">
      <alignment horizontal="center" vertical="center" wrapText="1"/>
      <protection/>
    </xf>
    <xf numFmtId="2" fontId="34" fillId="24" borderId="27" xfId="59" applyNumberFormat="1" applyFont="1" applyFill="1" applyBorder="1" applyAlignment="1" applyProtection="1">
      <alignment horizontal="center" vertical="center" wrapText="1"/>
      <protection/>
    </xf>
    <xf numFmtId="2" fontId="36" fillId="8" borderId="27" xfId="59" applyNumberFormat="1" applyFont="1" applyFill="1" applyBorder="1" applyAlignment="1" applyProtection="1">
      <alignment horizontal="center" vertical="center" wrapText="1"/>
      <protection/>
    </xf>
    <xf numFmtId="2" fontId="34" fillId="0" borderId="27" xfId="59" applyNumberFormat="1" applyFont="1" applyFill="1" applyBorder="1" applyAlignment="1" applyProtection="1">
      <alignment horizontal="center" vertical="center" wrapText="1"/>
      <protection/>
    </xf>
    <xf numFmtId="2" fontId="36" fillId="0" borderId="27" xfId="59" applyNumberFormat="1" applyFont="1" applyFill="1" applyBorder="1" applyAlignment="1" applyProtection="1">
      <alignment horizontal="center" vertical="center" wrapText="1"/>
      <protection/>
    </xf>
    <xf numFmtId="2" fontId="36" fillId="24" borderId="27" xfId="59" applyNumberFormat="1" applyFont="1" applyFill="1" applyBorder="1" applyAlignment="1" applyProtection="1">
      <alignment horizontal="center" vertical="center" wrapText="1"/>
      <protection/>
    </xf>
    <xf numFmtId="2" fontId="29" fillId="7" borderId="27" xfId="62" applyNumberFormat="1" applyFont="1" applyFill="1" applyBorder="1" applyAlignment="1" applyProtection="1">
      <alignment horizontal="center" vertical="center" wrapText="1"/>
      <protection/>
    </xf>
    <xf numFmtId="2" fontId="34" fillId="0" borderId="35" xfId="59" applyNumberFormat="1" applyFont="1" applyFill="1" applyBorder="1" applyAlignment="1" applyProtection="1">
      <alignment horizontal="center" vertical="center" wrapText="1"/>
      <protection/>
    </xf>
    <xf numFmtId="2" fontId="34" fillId="0" borderId="37" xfId="59" applyNumberFormat="1" applyFont="1" applyFill="1" applyBorder="1" applyAlignment="1" applyProtection="1">
      <alignment horizontal="center" vertical="center" wrapText="1"/>
      <protection/>
    </xf>
    <xf numFmtId="2" fontId="38" fillId="22" borderId="36" xfId="62" applyNumberFormat="1" applyFont="1" applyFill="1" applyBorder="1" applyAlignment="1" applyProtection="1">
      <alignment horizontal="center" vertical="center" wrapText="1"/>
      <protection locked="0"/>
    </xf>
    <xf numFmtId="2" fontId="38" fillId="22" borderId="27" xfId="62" applyNumberFormat="1" applyFont="1" applyFill="1" applyBorder="1" applyAlignment="1" applyProtection="1">
      <alignment horizontal="center" vertical="center" wrapText="1"/>
      <protection locked="0"/>
    </xf>
    <xf numFmtId="2" fontId="36" fillId="8" borderId="35" xfId="59" applyNumberFormat="1" applyFont="1" applyFill="1" applyBorder="1" applyAlignment="1" applyProtection="1">
      <alignment horizontal="center" vertical="center" wrapText="1"/>
      <protection/>
    </xf>
    <xf numFmtId="0" fontId="0" fillId="0" borderId="27" xfId="0" applyBorder="1" applyAlignment="1">
      <alignment/>
    </xf>
    <xf numFmtId="0" fontId="0" fillId="0" borderId="35" xfId="0" applyBorder="1" applyAlignment="1">
      <alignment/>
    </xf>
    <xf numFmtId="49" fontId="29" fillId="0" borderId="24" xfId="55" applyNumberFormat="1" applyFont="1" applyFill="1" applyBorder="1" applyAlignment="1" applyProtection="1">
      <alignment horizontal="center" vertical="center" wrapText="1"/>
      <protection/>
    </xf>
    <xf numFmtId="49" fontId="29" fillId="21" borderId="17" xfId="55" applyNumberFormat="1" applyFont="1" applyFill="1" applyBorder="1" applyAlignment="1" applyProtection="1">
      <alignment horizontal="center" vertical="center" wrapText="1"/>
      <protection/>
    </xf>
    <xf numFmtId="2" fontId="31" fillId="0" borderId="12" xfId="55" applyNumberFormat="1" applyFont="1" applyFill="1" applyBorder="1" applyAlignment="1" applyProtection="1">
      <alignment horizontal="center" vertical="center" wrapText="1"/>
      <protection/>
    </xf>
    <xf numFmtId="2" fontId="31" fillId="0" borderId="20" xfId="55" applyNumberFormat="1" applyFont="1" applyFill="1" applyBorder="1" applyAlignment="1" applyProtection="1">
      <alignment horizontal="center" vertical="center" wrapText="1"/>
      <protection/>
    </xf>
    <xf numFmtId="2" fontId="29" fillId="4" borderId="21" xfId="55" applyNumberFormat="1" applyFont="1" applyFill="1" applyBorder="1" applyAlignment="1" applyProtection="1">
      <alignment horizontal="center" vertical="center" wrapText="1"/>
      <protection/>
    </xf>
    <xf numFmtId="2" fontId="29" fillId="0" borderId="12" xfId="55" applyNumberFormat="1" applyFont="1" applyFill="1" applyBorder="1" applyAlignment="1" applyProtection="1">
      <alignment horizontal="center" vertical="center" wrapText="1"/>
      <protection/>
    </xf>
    <xf numFmtId="2" fontId="33" fillId="8" borderId="21" xfId="55" applyNumberFormat="1" applyFont="1" applyFill="1" applyBorder="1" applyAlignment="1" applyProtection="1">
      <alignment horizontal="center" vertical="center" wrapText="1"/>
      <protection/>
    </xf>
    <xf numFmtId="2" fontId="33" fillId="8" borderId="12" xfId="55" applyNumberFormat="1" applyFont="1" applyFill="1" applyBorder="1" applyAlignment="1" applyProtection="1">
      <alignment horizontal="center" vertical="center" wrapText="1"/>
      <protection/>
    </xf>
    <xf numFmtId="2" fontId="37" fillId="25" borderId="21" xfId="55" applyNumberFormat="1" applyFont="1" applyFill="1" applyBorder="1" applyAlignment="1" applyProtection="1">
      <alignment horizontal="center" vertical="center" wrapText="1"/>
      <protection/>
    </xf>
    <xf numFmtId="2" fontId="37" fillId="25" borderId="12" xfId="55" applyNumberFormat="1" applyFont="1" applyFill="1" applyBorder="1" applyAlignment="1" applyProtection="1">
      <alignment horizontal="center" vertical="center" wrapText="1"/>
      <protection/>
    </xf>
    <xf numFmtId="2" fontId="36" fillId="8" borderId="21" xfId="59" applyNumberFormat="1" applyFont="1" applyFill="1" applyBorder="1" applyAlignment="1" applyProtection="1">
      <alignment horizontal="center" vertical="center" wrapText="1"/>
      <protection/>
    </xf>
    <xf numFmtId="2" fontId="34" fillId="24" borderId="12" xfId="59" applyNumberFormat="1" applyFont="1" applyFill="1" applyBorder="1" applyAlignment="1" applyProtection="1">
      <alignment horizontal="center" vertical="center" wrapText="1"/>
      <protection/>
    </xf>
    <xf numFmtId="2" fontId="36" fillId="8" borderId="12" xfId="59" applyNumberFormat="1" applyFont="1" applyFill="1" applyBorder="1" applyAlignment="1" applyProtection="1">
      <alignment horizontal="center" vertical="center" wrapText="1"/>
      <protection/>
    </xf>
    <xf numFmtId="2" fontId="34" fillId="0" borderId="12" xfId="59" applyNumberFormat="1" applyFont="1" applyFill="1" applyBorder="1" applyAlignment="1" applyProtection="1">
      <alignment horizontal="center" vertical="center" wrapText="1"/>
      <protection/>
    </xf>
    <xf numFmtId="2" fontId="36" fillId="0" borderId="12" xfId="59" applyNumberFormat="1" applyFont="1" applyFill="1" applyBorder="1" applyAlignment="1" applyProtection="1">
      <alignment horizontal="center" vertical="center" wrapText="1"/>
      <protection/>
    </xf>
    <xf numFmtId="2" fontId="36" fillId="24" borderId="12" xfId="59" applyNumberFormat="1" applyFont="1" applyFill="1" applyBorder="1" applyAlignment="1" applyProtection="1">
      <alignment horizontal="center" vertical="center" wrapText="1"/>
      <protection/>
    </xf>
    <xf numFmtId="2" fontId="29" fillId="7" borderId="12" xfId="62" applyNumberFormat="1" applyFont="1" applyFill="1" applyBorder="1" applyAlignment="1" applyProtection="1">
      <alignment horizontal="center" vertical="center" wrapText="1"/>
      <protection/>
    </xf>
    <xf numFmtId="2" fontId="34" fillId="0" borderId="20" xfId="59" applyNumberFormat="1" applyFont="1" applyFill="1" applyBorder="1" applyAlignment="1" applyProtection="1">
      <alignment horizontal="center" vertical="center" wrapText="1"/>
      <protection/>
    </xf>
    <xf numFmtId="2" fontId="34" fillId="0" borderId="29" xfId="59" applyNumberFormat="1" applyFont="1" applyFill="1" applyBorder="1" applyAlignment="1" applyProtection="1">
      <alignment horizontal="center" vertical="center" wrapText="1"/>
      <protection/>
    </xf>
    <xf numFmtId="2" fontId="38" fillId="22" borderId="21" xfId="62" applyNumberFormat="1" applyFont="1" applyFill="1" applyBorder="1" applyAlignment="1" applyProtection="1">
      <alignment horizontal="center" vertical="center" wrapText="1"/>
      <protection locked="0"/>
    </xf>
    <xf numFmtId="2" fontId="38" fillId="22" borderId="12" xfId="62" applyNumberFormat="1" applyFont="1" applyFill="1" applyBorder="1" applyAlignment="1" applyProtection="1">
      <alignment horizontal="center" vertical="center" wrapText="1"/>
      <protection locked="0"/>
    </xf>
    <xf numFmtId="2" fontId="36" fillId="8" borderId="20" xfId="59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28" fillId="24" borderId="0" xfId="54" applyFont="1" applyFill="1" applyBorder="1" applyAlignment="1" applyProtection="1">
      <alignment horizontal="center" vertical="top" wrapText="1"/>
      <protection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8" fillId="24" borderId="23" xfId="54" applyFont="1" applyFill="1" applyBorder="1" applyAlignment="1" applyProtection="1">
      <alignment horizontal="center" vertical="top" wrapText="1"/>
      <protection/>
    </xf>
    <xf numFmtId="0" fontId="0" fillId="0" borderId="0" xfId="0" applyFont="1" applyBorder="1" applyAlignment="1">
      <alignment horizontal="center"/>
    </xf>
    <xf numFmtId="0" fontId="31" fillId="24" borderId="26" xfId="0" applyFont="1" applyFill="1" applyBorder="1" applyAlignment="1">
      <alignment wrapText="1"/>
    </xf>
    <xf numFmtId="0" fontId="29" fillId="25" borderId="38" xfId="0" applyFont="1" applyFill="1" applyBorder="1" applyAlignment="1">
      <alignment wrapText="1"/>
    </xf>
    <xf numFmtId="0" fontId="29" fillId="25" borderId="26" xfId="0" applyFont="1" applyFill="1" applyBorder="1" applyAlignment="1">
      <alignment wrapText="1"/>
    </xf>
    <xf numFmtId="2" fontId="37" fillId="25" borderId="16" xfId="55" applyNumberFormat="1" applyFont="1" applyFill="1" applyBorder="1" applyAlignment="1" applyProtection="1">
      <alignment horizontal="center" vertical="center" wrapText="1"/>
      <protection/>
    </xf>
    <xf numFmtId="2" fontId="37" fillId="25" borderId="18" xfId="55" applyNumberFormat="1" applyFont="1" applyFill="1" applyBorder="1" applyAlignment="1" applyProtection="1">
      <alignment horizontal="center" vertical="center" wrapText="1"/>
      <protection/>
    </xf>
    <xf numFmtId="2" fontId="31" fillId="0" borderId="18" xfId="55" applyNumberFormat="1" applyFont="1" applyFill="1" applyBorder="1" applyAlignment="1" applyProtection="1">
      <alignment horizontal="center" vertical="center" wrapText="1"/>
      <protection/>
    </xf>
    <xf numFmtId="2" fontId="31" fillId="0" borderId="19" xfId="55" applyNumberFormat="1" applyFont="1" applyFill="1" applyBorder="1" applyAlignment="1" applyProtection="1">
      <alignment horizontal="center" vertical="center" wrapText="1"/>
      <protection/>
    </xf>
    <xf numFmtId="49" fontId="30" fillId="25" borderId="12" xfId="0" applyNumberFormat="1" applyFont="1" applyFill="1" applyBorder="1" applyAlignment="1">
      <alignment horizontal="center"/>
    </xf>
    <xf numFmtId="49" fontId="30" fillId="8" borderId="21" xfId="0" applyNumberFormat="1" applyFont="1" applyFill="1" applyBorder="1" applyAlignment="1">
      <alignment horizontal="center"/>
    </xf>
    <xf numFmtId="49" fontId="30" fillId="8" borderId="12" xfId="0" applyNumberFormat="1" applyFont="1" applyFill="1" applyBorder="1" applyAlignment="1">
      <alignment horizontal="center"/>
    </xf>
    <xf numFmtId="49" fontId="31" fillId="24" borderId="39" xfId="55" applyNumberFormat="1" applyFont="1" applyFill="1" applyBorder="1" applyAlignment="1" applyProtection="1">
      <alignment horizontal="center" vertical="center" wrapText="1"/>
      <protection/>
    </xf>
    <xf numFmtId="0" fontId="31" fillId="0" borderId="26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29" fillId="4" borderId="38" xfId="0" applyFont="1" applyFill="1" applyBorder="1" applyAlignment="1">
      <alignment horizontal="center" wrapText="1"/>
    </xf>
    <xf numFmtId="2" fontId="31" fillId="4" borderId="26" xfId="55" applyNumberFormat="1" applyFont="1" applyFill="1" applyBorder="1" applyAlignment="1" applyProtection="1">
      <alignment horizontal="center" vertical="center" wrapText="1"/>
      <protection/>
    </xf>
    <xf numFmtId="0" fontId="33" fillId="0" borderId="26" xfId="0" applyFont="1" applyBorder="1" applyAlignment="1">
      <alignment horizontal="center"/>
    </xf>
    <xf numFmtId="0" fontId="29" fillId="0" borderId="26" xfId="0" applyFont="1" applyBorder="1" applyAlignment="1">
      <alignment horizontal="center"/>
    </xf>
    <xf numFmtId="0" fontId="34" fillId="24" borderId="26" xfId="59" applyFont="1" applyFill="1" applyBorder="1" applyAlignment="1" applyProtection="1">
      <alignment horizontal="center" vertical="center" wrapText="1"/>
      <protection/>
    </xf>
    <xf numFmtId="0" fontId="34" fillId="24" borderId="40" xfId="59" applyFont="1" applyFill="1" applyBorder="1" applyAlignment="1" applyProtection="1">
      <alignment horizontal="center" vertical="center" wrapText="1"/>
      <protection/>
    </xf>
    <xf numFmtId="0" fontId="29" fillId="8" borderId="38" xfId="0" applyFont="1" applyFill="1" applyBorder="1" applyAlignment="1">
      <alignment horizontal="center"/>
    </xf>
    <xf numFmtId="0" fontId="29" fillId="8" borderId="26" xfId="0" applyFont="1" applyFill="1" applyBorder="1" applyAlignment="1">
      <alignment horizontal="center"/>
    </xf>
    <xf numFmtId="0" fontId="31" fillId="24" borderId="26" xfId="0" applyFont="1" applyFill="1" applyBorder="1" applyAlignment="1">
      <alignment horizontal="center"/>
    </xf>
    <xf numFmtId="0" fontId="31" fillId="24" borderId="40" xfId="0" applyFont="1" applyFill="1" applyBorder="1" applyAlignment="1">
      <alignment horizontal="center"/>
    </xf>
    <xf numFmtId="2" fontId="36" fillId="8" borderId="16" xfId="59" applyNumberFormat="1" applyFont="1" applyFill="1" applyBorder="1" applyAlignment="1" applyProtection="1">
      <alignment horizontal="center" vertical="center" wrapText="1"/>
      <protection/>
    </xf>
    <xf numFmtId="2" fontId="34" fillId="24" borderId="18" xfId="59" applyNumberFormat="1" applyFont="1" applyFill="1" applyBorder="1" applyAlignment="1" applyProtection="1">
      <alignment horizontal="center" vertical="center" wrapText="1"/>
      <protection/>
    </xf>
    <xf numFmtId="2" fontId="36" fillId="8" borderId="18" xfId="59" applyNumberFormat="1" applyFont="1" applyFill="1" applyBorder="1" applyAlignment="1" applyProtection="1">
      <alignment horizontal="center" vertical="center" wrapText="1"/>
      <protection/>
    </xf>
    <xf numFmtId="2" fontId="34" fillId="0" borderId="18" xfId="59" applyNumberFormat="1" applyFont="1" applyFill="1" applyBorder="1" applyAlignment="1" applyProtection="1">
      <alignment horizontal="center" vertical="center" wrapText="1"/>
      <protection/>
    </xf>
    <xf numFmtId="2" fontId="36" fillId="0" borderId="18" xfId="59" applyNumberFormat="1" applyFont="1" applyFill="1" applyBorder="1" applyAlignment="1" applyProtection="1">
      <alignment horizontal="center" vertical="center" wrapText="1"/>
      <protection/>
    </xf>
    <xf numFmtId="2" fontId="36" fillId="24" borderId="18" xfId="59" applyNumberFormat="1" applyFont="1" applyFill="1" applyBorder="1" applyAlignment="1" applyProtection="1">
      <alignment horizontal="center" vertical="center" wrapText="1"/>
      <protection/>
    </xf>
    <xf numFmtId="2" fontId="29" fillId="7" borderId="18" xfId="62" applyNumberFormat="1" applyFont="1" applyFill="1" applyBorder="1" applyAlignment="1" applyProtection="1">
      <alignment horizontal="center" vertical="center" wrapText="1"/>
      <protection/>
    </xf>
    <xf numFmtId="2" fontId="34" fillId="0" borderId="19" xfId="59" applyNumberFormat="1" applyFont="1" applyFill="1" applyBorder="1" applyAlignment="1" applyProtection="1">
      <alignment horizontal="center" vertical="center" wrapText="1"/>
      <protection/>
    </xf>
    <xf numFmtId="2" fontId="34" fillId="0" borderId="41" xfId="59" applyNumberFormat="1" applyFont="1" applyFill="1" applyBorder="1" applyAlignment="1" applyProtection="1">
      <alignment horizontal="center" vertical="center" wrapText="1"/>
      <protection/>
    </xf>
    <xf numFmtId="2" fontId="38" fillId="22" borderId="16" xfId="62" applyNumberFormat="1" applyFont="1" applyFill="1" applyBorder="1" applyAlignment="1" applyProtection="1">
      <alignment horizontal="center" vertical="center" wrapText="1"/>
      <protection locked="0"/>
    </xf>
    <xf numFmtId="2" fontId="38" fillId="22" borderId="18" xfId="62" applyNumberFormat="1" applyFont="1" applyFill="1" applyBorder="1" applyAlignment="1" applyProtection="1">
      <alignment horizontal="center" vertical="center" wrapText="1"/>
      <protection locked="0"/>
    </xf>
    <xf numFmtId="2" fontId="36" fillId="8" borderId="19" xfId="59" applyNumberFormat="1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2" fillId="25" borderId="18" xfId="0" applyFont="1" applyFill="1" applyBorder="1" applyAlignment="1">
      <alignment horizontal="left" vertical="center" wrapText="1"/>
    </xf>
    <xf numFmtId="0" fontId="29" fillId="25" borderId="12" xfId="0" applyFont="1" applyFill="1" applyBorder="1" applyAlignment="1">
      <alignment horizontal="center" wrapText="1"/>
    </xf>
    <xf numFmtId="0" fontId="31" fillId="24" borderId="12" xfId="0" applyFont="1" applyFill="1" applyBorder="1" applyAlignment="1">
      <alignment horizontal="center" wrapText="1"/>
    </xf>
    <xf numFmtId="0" fontId="26" fillId="0" borderId="22" xfId="0" applyFont="1" applyBorder="1" applyAlignment="1">
      <alignment/>
    </xf>
    <xf numFmtId="49" fontId="29" fillId="21" borderId="42" xfId="55" applyNumberFormat="1" applyFont="1" applyFill="1" applyBorder="1" applyAlignment="1" applyProtection="1">
      <alignment horizontal="center" vertical="center" wrapText="1"/>
      <protection/>
    </xf>
    <xf numFmtId="2" fontId="29" fillId="4" borderId="16" xfId="55" applyNumberFormat="1" applyFont="1" applyFill="1" applyBorder="1" applyAlignment="1" applyProtection="1">
      <alignment horizontal="center" vertical="center" wrapText="1"/>
      <protection/>
    </xf>
    <xf numFmtId="0" fontId="26" fillId="0" borderId="43" xfId="0" applyFont="1" applyBorder="1" applyAlignment="1">
      <alignment/>
    </xf>
    <xf numFmtId="0" fontId="0" fillId="0" borderId="36" xfId="0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26" fillId="0" borderId="36" xfId="0" applyFont="1" applyBorder="1" applyAlignment="1">
      <alignment/>
    </xf>
    <xf numFmtId="49" fontId="3" fillId="0" borderId="27" xfId="57" applyNumberFormat="1" applyFont="1" applyFill="1" applyBorder="1" applyAlignment="1" applyProtection="1">
      <alignment horizontal="center" vertical="center" wrapText="1"/>
      <protection/>
    </xf>
    <xf numFmtId="0" fontId="26" fillId="0" borderId="27" xfId="0" applyFont="1" applyBorder="1" applyAlignment="1">
      <alignment horizontal="center"/>
    </xf>
    <xf numFmtId="0" fontId="26" fillId="0" borderId="35" xfId="0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9" fontId="3" fillId="0" borderId="12" xfId="57" applyNumberFormat="1" applyFont="1" applyFill="1" applyBorder="1" applyAlignment="1" applyProtection="1">
      <alignment horizontal="center" vertical="center" wrapText="1"/>
      <protection/>
    </xf>
    <xf numFmtId="0" fontId="26" fillId="0" borderId="12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43" fillId="0" borderId="0" xfId="0" applyFont="1" applyBorder="1" applyAlignment="1">
      <alignment horizontal="left"/>
    </xf>
    <xf numFmtId="0" fontId="42" fillId="0" borderId="0" xfId="0" applyFont="1" applyAlignment="1">
      <alignment/>
    </xf>
    <xf numFmtId="0" fontId="44" fillId="0" borderId="0" xfId="0" applyFont="1" applyFill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6" fillId="8" borderId="47" xfId="59" applyFont="1" applyFill="1" applyBorder="1" applyAlignment="1" applyProtection="1">
      <alignment horizontal="left" vertical="center" wrapText="1"/>
      <protection/>
    </xf>
    <xf numFmtId="0" fontId="36" fillId="8" borderId="12" xfId="59" applyFont="1" applyFill="1" applyBorder="1" applyAlignment="1" applyProtection="1">
      <alignment horizontal="left" vertical="center" wrapText="1"/>
      <protection/>
    </xf>
    <xf numFmtId="0" fontId="36" fillId="8" borderId="36" xfId="59" applyFont="1" applyFill="1" applyBorder="1" applyAlignment="1" applyProtection="1">
      <alignment horizontal="center" vertical="justify" wrapText="1"/>
      <protection/>
    </xf>
    <xf numFmtId="0" fontId="36" fillId="8" borderId="20" xfId="59" applyFont="1" applyFill="1" applyBorder="1" applyAlignment="1" applyProtection="1">
      <alignment horizontal="center" vertical="justify" wrapText="1"/>
      <protection/>
    </xf>
    <xf numFmtId="49" fontId="30" fillId="0" borderId="40" xfId="0" applyNumberFormat="1" applyFont="1" applyBorder="1" applyAlignment="1">
      <alignment horizontal="center" vertical="center"/>
    </xf>
    <xf numFmtId="49" fontId="30" fillId="0" borderId="39" xfId="0" applyNumberFormat="1" applyFont="1" applyBorder="1" applyAlignment="1">
      <alignment horizontal="center" vertical="center"/>
    </xf>
    <xf numFmtId="0" fontId="36" fillId="8" borderId="17" xfId="59" applyFont="1" applyFill="1" applyBorder="1" applyAlignment="1" applyProtection="1">
      <alignment horizontal="left" vertical="center" wrapText="1"/>
      <protection/>
    </xf>
    <xf numFmtId="0" fontId="36" fillId="8" borderId="48" xfId="59" applyFont="1" applyFill="1" applyBorder="1" applyAlignment="1" applyProtection="1">
      <alignment horizontal="center" vertical="justify" wrapText="1"/>
      <protection/>
    </xf>
    <xf numFmtId="0" fontId="29" fillId="8" borderId="20" xfId="59" applyFont="1" applyFill="1" applyBorder="1" applyAlignment="1" applyProtection="1">
      <alignment horizontal="left" vertical="justify" wrapText="1"/>
      <protection/>
    </xf>
    <xf numFmtId="0" fontId="36" fillId="8" borderId="24" xfId="59" applyFont="1" applyFill="1" applyBorder="1" applyAlignment="1" applyProtection="1">
      <alignment horizontal="center" vertical="justify" wrapText="1"/>
      <protection/>
    </xf>
    <xf numFmtId="0" fontId="38" fillId="22" borderId="25" xfId="62" applyNumberFormat="1" applyFont="1" applyFill="1" applyBorder="1" applyAlignment="1" applyProtection="1">
      <alignment horizontal="right" vertical="center" wrapText="1"/>
      <protection locked="0"/>
    </xf>
    <xf numFmtId="2" fontId="38" fillId="22" borderId="49" xfId="62" applyNumberFormat="1" applyFont="1" applyFill="1" applyBorder="1" applyAlignment="1" applyProtection="1">
      <alignment horizontal="center" vertical="center" wrapText="1"/>
      <protection locked="0"/>
    </xf>
    <xf numFmtId="2" fontId="38" fillId="22" borderId="25" xfId="62" applyNumberFormat="1" applyFont="1" applyFill="1" applyBorder="1" applyAlignment="1" applyProtection="1">
      <alignment horizontal="center" vertical="center" wrapText="1"/>
      <protection locked="0"/>
    </xf>
    <xf numFmtId="2" fontId="38" fillId="22" borderId="23" xfId="62" applyNumberFormat="1" applyFont="1" applyFill="1" applyBorder="1" applyAlignment="1" applyProtection="1">
      <alignment horizontal="center" vertical="center" wrapText="1"/>
      <protection locked="0"/>
    </xf>
    <xf numFmtId="2" fontId="36" fillId="8" borderId="50" xfId="59" applyNumberFormat="1" applyFont="1" applyFill="1" applyBorder="1" applyAlignment="1" applyProtection="1">
      <alignment horizontal="center" vertical="center" wrapText="1"/>
      <protection/>
    </xf>
    <xf numFmtId="49" fontId="30" fillId="0" borderId="51" xfId="0" applyNumberFormat="1" applyFont="1" applyBorder="1" applyAlignment="1">
      <alignment horizontal="center" vertical="center"/>
    </xf>
    <xf numFmtId="0" fontId="36" fillId="8" borderId="51" xfId="59" applyFont="1" applyFill="1" applyBorder="1" applyAlignment="1" applyProtection="1">
      <alignment horizontal="left" vertical="center" wrapText="1"/>
      <protection/>
    </xf>
    <xf numFmtId="0" fontId="36" fillId="8" borderId="33" xfId="59" applyFont="1" applyFill="1" applyBorder="1" applyAlignment="1" applyProtection="1">
      <alignment horizontal="left" vertical="center" wrapText="1"/>
      <protection/>
    </xf>
    <xf numFmtId="2" fontId="36" fillId="8" borderId="52" xfId="59" applyNumberFormat="1" applyFont="1" applyFill="1" applyBorder="1" applyAlignment="1" applyProtection="1">
      <alignment horizontal="center" vertical="center" wrapText="1"/>
      <protection/>
    </xf>
    <xf numFmtId="2" fontId="36" fillId="8" borderId="53" xfId="59" applyNumberFormat="1" applyFont="1" applyFill="1" applyBorder="1" applyAlignment="1" applyProtection="1">
      <alignment horizontal="center" vertical="center" wrapText="1"/>
      <protection/>
    </xf>
    <xf numFmtId="2" fontId="36" fillId="8" borderId="51" xfId="59" applyNumberFormat="1" applyFont="1" applyFill="1" applyBorder="1" applyAlignment="1" applyProtection="1">
      <alignment horizontal="center" vertical="center" wrapText="1"/>
      <protection/>
    </xf>
    <xf numFmtId="2" fontId="36" fillId="8" borderId="28" xfId="59" applyNumberFormat="1" applyFont="1" applyFill="1" applyBorder="1" applyAlignment="1" applyProtection="1">
      <alignment horizontal="center" vertical="center" wrapText="1"/>
      <protection/>
    </xf>
    <xf numFmtId="49" fontId="30" fillId="0" borderId="26" xfId="0" applyNumberFormat="1" applyFont="1" applyBorder="1" applyAlignment="1">
      <alignment horizontal="center" vertical="center"/>
    </xf>
    <xf numFmtId="0" fontId="29" fillId="8" borderId="12" xfId="59" applyFont="1" applyFill="1" applyBorder="1" applyAlignment="1" applyProtection="1">
      <alignment horizontal="left" vertical="justify" wrapText="1"/>
      <protection/>
    </xf>
    <xf numFmtId="49" fontId="30" fillId="0" borderId="54" xfId="0" applyNumberFormat="1" applyFont="1" applyBorder="1" applyAlignment="1">
      <alignment horizontal="center" vertical="center"/>
    </xf>
    <xf numFmtId="2" fontId="31" fillId="8" borderId="12" xfId="55" applyNumberFormat="1" applyFont="1" applyFill="1" applyBorder="1" applyAlignment="1" applyProtection="1">
      <alignment horizontal="center" vertical="center" wrapText="1"/>
      <protection/>
    </xf>
    <xf numFmtId="2" fontId="31" fillId="8" borderId="27" xfId="55" applyNumberFormat="1" applyFont="1" applyFill="1" applyBorder="1" applyAlignment="1" applyProtection="1">
      <alignment horizontal="center" vertical="center" wrapText="1"/>
      <protection/>
    </xf>
    <xf numFmtId="2" fontId="31" fillId="8" borderId="17" xfId="55" applyNumberFormat="1" applyFont="1" applyFill="1" applyBorder="1" applyAlignment="1" applyProtection="1">
      <alignment horizontal="center" vertical="center" wrapText="1"/>
      <protection/>
    </xf>
    <xf numFmtId="2" fontId="31" fillId="8" borderId="20" xfId="55" applyNumberFormat="1" applyFont="1" applyFill="1" applyBorder="1" applyAlignment="1" applyProtection="1">
      <alignment horizontal="center" vertical="center" wrapText="1"/>
      <protection/>
    </xf>
    <xf numFmtId="2" fontId="31" fillId="8" borderId="35" xfId="55" applyNumberFormat="1" applyFont="1" applyFill="1" applyBorder="1" applyAlignment="1" applyProtection="1">
      <alignment horizontal="center" vertical="center" wrapText="1"/>
      <protection/>
    </xf>
    <xf numFmtId="0" fontId="34" fillId="0" borderId="0" xfId="59" applyFont="1" applyFill="1" applyBorder="1" applyAlignment="1" applyProtection="1">
      <alignment horizontal="left" vertical="center" wrapText="1"/>
      <protection/>
    </xf>
    <xf numFmtId="0" fontId="34" fillId="24" borderId="24" xfId="59" applyFont="1" applyFill="1" applyBorder="1" applyAlignment="1" applyProtection="1">
      <alignment horizontal="left" vertical="center" wrapText="1"/>
      <protection/>
    </xf>
    <xf numFmtId="2" fontId="34" fillId="24" borderId="25" xfId="59" applyNumberFormat="1" applyFont="1" applyFill="1" applyBorder="1" applyAlignment="1" applyProtection="1">
      <alignment horizontal="center" vertical="center" wrapText="1"/>
      <protection/>
    </xf>
    <xf numFmtId="2" fontId="34" fillId="24" borderId="23" xfId="59" applyNumberFormat="1" applyFont="1" applyFill="1" applyBorder="1" applyAlignment="1" applyProtection="1">
      <alignment horizontal="center" vertical="center" wrapText="1"/>
      <protection/>
    </xf>
    <xf numFmtId="2" fontId="34" fillId="24" borderId="49" xfId="59" applyNumberFormat="1" applyFont="1" applyFill="1" applyBorder="1" applyAlignment="1" applyProtection="1">
      <alignment horizontal="center" vertical="center" wrapText="1"/>
      <protection/>
    </xf>
    <xf numFmtId="2" fontId="34" fillId="0" borderId="21" xfId="59" applyNumberFormat="1" applyFont="1" applyFill="1" applyBorder="1" applyAlignment="1" applyProtection="1">
      <alignment horizontal="center" vertical="center" wrapText="1"/>
      <protection/>
    </xf>
    <xf numFmtId="2" fontId="34" fillId="0" borderId="16" xfId="59" applyNumberFormat="1" applyFont="1" applyFill="1" applyBorder="1" applyAlignment="1" applyProtection="1">
      <alignment horizontal="center" vertical="center" wrapText="1"/>
      <protection/>
    </xf>
    <xf numFmtId="2" fontId="34" fillId="0" borderId="36" xfId="59" applyNumberFormat="1" applyFont="1" applyFill="1" applyBorder="1" applyAlignment="1" applyProtection="1">
      <alignment horizontal="center" vertical="center" wrapText="1"/>
      <protection/>
    </xf>
    <xf numFmtId="0" fontId="36" fillId="8" borderId="55" xfId="59" applyFont="1" applyFill="1" applyBorder="1" applyAlignment="1" applyProtection="1">
      <alignment horizontal="center" vertical="justify" wrapText="1"/>
      <protection/>
    </xf>
    <xf numFmtId="2" fontId="36" fillId="8" borderId="34" xfId="59" applyNumberFormat="1" applyFont="1" applyFill="1" applyBorder="1" applyAlignment="1" applyProtection="1">
      <alignment horizontal="center" vertical="center" wrapText="1"/>
      <protection/>
    </xf>
    <xf numFmtId="2" fontId="36" fillId="8" borderId="17" xfId="59" applyNumberFormat="1" applyFont="1" applyFill="1" applyBorder="1" applyAlignment="1" applyProtection="1">
      <alignment horizontal="center" vertical="center" wrapText="1"/>
      <protection/>
    </xf>
    <xf numFmtId="2" fontId="36" fillId="8" borderId="42" xfId="59" applyNumberFormat="1" applyFont="1" applyFill="1" applyBorder="1" applyAlignment="1" applyProtection="1">
      <alignment horizontal="center" vertical="center" wrapText="1"/>
      <protection/>
    </xf>
    <xf numFmtId="2" fontId="34" fillId="24" borderId="21" xfId="59" applyNumberFormat="1" applyFont="1" applyFill="1" applyBorder="1" applyAlignment="1" applyProtection="1">
      <alignment horizontal="center" vertical="center" wrapText="1"/>
      <protection/>
    </xf>
    <xf numFmtId="2" fontId="34" fillId="24" borderId="16" xfId="59" applyNumberFormat="1" applyFont="1" applyFill="1" applyBorder="1" applyAlignment="1" applyProtection="1">
      <alignment horizontal="center" vertical="center" wrapText="1"/>
      <protection/>
    </xf>
    <xf numFmtId="2" fontId="34" fillId="24" borderId="36" xfId="59" applyNumberFormat="1" applyFont="1" applyFill="1" applyBorder="1" applyAlignment="1" applyProtection="1">
      <alignment horizontal="center" vertical="center" wrapText="1"/>
      <protection/>
    </xf>
    <xf numFmtId="0" fontId="34" fillId="8" borderId="17" xfId="59" applyFont="1" applyFill="1" applyBorder="1" applyAlignment="1" applyProtection="1">
      <alignment horizontal="left" vertical="center" wrapText="1"/>
      <protection/>
    </xf>
    <xf numFmtId="2" fontId="31" fillId="0" borderId="56" xfId="55" applyNumberFormat="1" applyFont="1" applyFill="1" applyBorder="1" applyAlignment="1" applyProtection="1">
      <alignment horizontal="center" vertical="center" wrapText="1"/>
      <protection/>
    </xf>
    <xf numFmtId="0" fontId="31" fillId="24" borderId="57" xfId="0" applyFont="1" applyFill="1" applyBorder="1" applyAlignment="1">
      <alignment horizontal="center" wrapText="1"/>
    </xf>
    <xf numFmtId="2" fontId="31" fillId="0" borderId="37" xfId="55" applyNumberFormat="1" applyFont="1" applyFill="1" applyBorder="1" applyAlignment="1" applyProtection="1">
      <alignment horizontal="center" vertical="center" wrapText="1"/>
      <protection/>
    </xf>
    <xf numFmtId="2" fontId="31" fillId="0" borderId="29" xfId="55" applyNumberFormat="1" applyFont="1" applyFill="1" applyBorder="1" applyAlignment="1" applyProtection="1">
      <alignment horizontal="center" vertical="center" wrapText="1"/>
      <protection/>
    </xf>
    <xf numFmtId="2" fontId="31" fillId="0" borderId="41" xfId="55" applyNumberFormat="1" applyFont="1" applyFill="1" applyBorder="1" applyAlignment="1" applyProtection="1">
      <alignment horizontal="center" vertical="center" wrapText="1"/>
      <protection/>
    </xf>
    <xf numFmtId="2" fontId="31" fillId="0" borderId="26" xfId="55" applyNumberFormat="1" applyFont="1" applyFill="1" applyBorder="1" applyAlignment="1" applyProtection="1">
      <alignment horizontal="center" vertical="center" wrapText="1"/>
      <protection/>
    </xf>
    <xf numFmtId="0" fontId="29" fillId="0" borderId="18" xfId="0" applyFont="1" applyBorder="1" applyAlignment="1">
      <alignment/>
    </xf>
    <xf numFmtId="0" fontId="31" fillId="0" borderId="18" xfId="0" applyFont="1" applyBorder="1" applyAlignment="1">
      <alignment wrapText="1"/>
    </xf>
    <xf numFmtId="49" fontId="30" fillId="25" borderId="21" xfId="0" applyNumberFormat="1" applyFont="1" applyFill="1" applyBorder="1" applyAlignment="1">
      <alignment horizontal="center"/>
    </xf>
    <xf numFmtId="0" fontId="29" fillId="25" borderId="0" xfId="0" applyFont="1" applyFill="1" applyBorder="1" applyAlignment="1">
      <alignment wrapText="1"/>
    </xf>
    <xf numFmtId="0" fontId="29" fillId="25" borderId="21" xfId="0" applyFont="1" applyFill="1" applyBorder="1" applyAlignment="1">
      <alignment horizontal="center" wrapText="1"/>
    </xf>
    <xf numFmtId="0" fontId="36" fillId="8" borderId="29" xfId="59" applyFont="1" applyFill="1" applyBorder="1" applyAlignment="1" applyProtection="1">
      <alignment horizontal="left" vertical="center" wrapText="1"/>
      <protection/>
    </xf>
    <xf numFmtId="0" fontId="29" fillId="8" borderId="57" xfId="59" applyFont="1" applyFill="1" applyBorder="1" applyAlignment="1" applyProtection="1">
      <alignment horizontal="left" vertical="justify" wrapText="1"/>
      <protection/>
    </xf>
    <xf numFmtId="0" fontId="30" fillId="0" borderId="51" xfId="0" applyFont="1" applyFill="1" applyBorder="1" applyAlignment="1">
      <alignment horizontal="center"/>
    </xf>
    <xf numFmtId="0" fontId="30" fillId="0" borderId="21" xfId="0" applyFont="1" applyFill="1" applyBorder="1" applyAlignment="1">
      <alignment horizontal="center"/>
    </xf>
    <xf numFmtId="0" fontId="30" fillId="0" borderId="29" xfId="0" applyFont="1" applyFill="1" applyBorder="1" applyAlignment="1">
      <alignment horizontal="center"/>
    </xf>
    <xf numFmtId="0" fontId="25" fillId="0" borderId="0" xfId="62" applyFont="1" applyBorder="1" applyAlignment="1" applyProtection="1">
      <alignment vertical="top" wrapText="1"/>
      <protection/>
    </xf>
    <xf numFmtId="0" fontId="5" fillId="0" borderId="0" xfId="0" applyFont="1" applyAlignment="1">
      <alignment/>
    </xf>
    <xf numFmtId="0" fontId="29" fillId="4" borderId="0" xfId="0" applyFont="1" applyFill="1" applyBorder="1" applyAlignment="1">
      <alignment wrapText="1"/>
    </xf>
    <xf numFmtId="0" fontId="31" fillId="0" borderId="25" xfId="0" applyFont="1" applyBorder="1" applyAlignment="1">
      <alignment horizontal="center"/>
    </xf>
    <xf numFmtId="0" fontId="29" fillId="4" borderId="21" xfId="0" applyFont="1" applyFill="1" applyBorder="1" applyAlignment="1">
      <alignment horizontal="center" wrapText="1"/>
    </xf>
    <xf numFmtId="2" fontId="29" fillId="4" borderId="38" xfId="55" applyNumberFormat="1" applyFont="1" applyFill="1" applyBorder="1" applyAlignment="1" applyProtection="1">
      <alignment horizontal="center" vertical="center" wrapText="1"/>
      <protection/>
    </xf>
    <xf numFmtId="2" fontId="31" fillId="0" borderId="40" xfId="55" applyNumberFormat="1" applyFont="1" applyFill="1" applyBorder="1" applyAlignment="1" applyProtection="1">
      <alignment horizontal="center" vertical="center" wrapText="1"/>
      <protection/>
    </xf>
    <xf numFmtId="2" fontId="29" fillId="4" borderId="58" xfId="55" applyNumberFormat="1" applyFont="1" applyFill="1" applyBorder="1" applyAlignment="1" applyProtection="1">
      <alignment horizontal="center" vertical="center" wrapText="1"/>
      <protection/>
    </xf>
    <xf numFmtId="2" fontId="31" fillId="0" borderId="59" xfId="55" applyNumberFormat="1" applyFont="1" applyFill="1" applyBorder="1" applyAlignment="1" applyProtection="1">
      <alignment horizontal="center" vertical="center" wrapText="1"/>
      <protection/>
    </xf>
    <xf numFmtId="2" fontId="31" fillId="0" borderId="60" xfId="55" applyNumberFormat="1" applyFont="1" applyFill="1" applyBorder="1" applyAlignment="1" applyProtection="1">
      <alignment horizontal="center" vertical="center" wrapText="1"/>
      <protection/>
    </xf>
    <xf numFmtId="2" fontId="31" fillId="4" borderId="59" xfId="55" applyNumberFormat="1" applyFont="1" applyFill="1" applyBorder="1" applyAlignment="1" applyProtection="1">
      <alignment horizontal="center" vertical="center" wrapText="1"/>
      <protection/>
    </xf>
    <xf numFmtId="2" fontId="31" fillId="4" borderId="18" xfId="55" applyNumberFormat="1" applyFont="1" applyFill="1" applyBorder="1" applyAlignment="1" applyProtection="1">
      <alignment horizontal="center" vertical="center" wrapText="1"/>
      <protection/>
    </xf>
    <xf numFmtId="2" fontId="31" fillId="4" borderId="27" xfId="55" applyNumberFormat="1" applyFont="1" applyFill="1" applyBorder="1" applyAlignment="1" applyProtection="1">
      <alignment horizontal="center" vertical="center" wrapText="1"/>
      <protection/>
    </xf>
    <xf numFmtId="0" fontId="29" fillId="4" borderId="18" xfId="0" applyFont="1" applyFill="1" applyBorder="1" applyAlignment="1">
      <alignment wrapText="1"/>
    </xf>
    <xf numFmtId="2" fontId="29" fillId="4" borderId="12" xfId="55" applyNumberFormat="1" applyFont="1" applyFill="1" applyBorder="1" applyAlignment="1" applyProtection="1">
      <alignment horizontal="center" vertical="center" wrapText="1"/>
      <protection/>
    </xf>
    <xf numFmtId="2" fontId="29" fillId="4" borderId="26" xfId="55" applyNumberFormat="1" applyFont="1" applyFill="1" applyBorder="1" applyAlignment="1" applyProtection="1">
      <alignment horizontal="center" vertical="center" wrapText="1"/>
      <protection/>
    </xf>
    <xf numFmtId="0" fontId="29" fillId="4" borderId="16" xfId="0" applyFont="1" applyFill="1" applyBorder="1" applyAlignment="1">
      <alignment/>
    </xf>
    <xf numFmtId="49" fontId="30" fillId="0" borderId="25" xfId="0" applyNumberFormat="1" applyFont="1" applyBorder="1" applyAlignment="1">
      <alignment horizontal="center"/>
    </xf>
    <xf numFmtId="49" fontId="30" fillId="0" borderId="17" xfId="0" applyNumberFormat="1" applyFont="1" applyBorder="1" applyAlignment="1">
      <alignment horizontal="center"/>
    </xf>
    <xf numFmtId="0" fontId="29" fillId="4" borderId="59" xfId="0" applyFont="1" applyFill="1" applyBorder="1" applyAlignment="1">
      <alignment wrapText="1"/>
    </xf>
    <xf numFmtId="0" fontId="29" fillId="4" borderId="59" xfId="0" applyFont="1" applyFill="1" applyBorder="1" applyAlignment="1">
      <alignment/>
    </xf>
    <xf numFmtId="0" fontId="29" fillId="0" borderId="59" xfId="0" applyFont="1" applyBorder="1" applyAlignment="1">
      <alignment/>
    </xf>
    <xf numFmtId="0" fontId="31" fillId="0" borderId="59" xfId="0" applyFont="1" applyBorder="1" applyAlignment="1">
      <alignment/>
    </xf>
    <xf numFmtId="0" fontId="33" fillId="0" borderId="59" xfId="0" applyFont="1" applyBorder="1" applyAlignment="1">
      <alignment/>
    </xf>
    <xf numFmtId="0" fontId="33" fillId="0" borderId="59" xfId="0" applyFont="1" applyBorder="1" applyAlignment="1">
      <alignment horizontal="left" wrapText="1"/>
    </xf>
    <xf numFmtId="0" fontId="45" fillId="0" borderId="59" xfId="0" applyFont="1" applyBorder="1" applyAlignment="1">
      <alignment/>
    </xf>
    <xf numFmtId="0" fontId="45" fillId="0" borderId="59" xfId="0" applyFont="1" applyBorder="1" applyAlignment="1">
      <alignment horizontal="left" wrapText="1"/>
    </xf>
    <xf numFmtId="0" fontId="45" fillId="0" borderId="59" xfId="0" applyFont="1" applyBorder="1" applyAlignment="1">
      <alignment horizontal="left"/>
    </xf>
    <xf numFmtId="0" fontId="45" fillId="0" borderId="59" xfId="0" applyFont="1" applyBorder="1" applyAlignment="1">
      <alignment/>
    </xf>
    <xf numFmtId="0" fontId="33" fillId="0" borderId="59" xfId="0" applyFont="1" applyBorder="1" applyAlignment="1">
      <alignment horizontal="right"/>
    </xf>
    <xf numFmtId="0" fontId="31" fillId="0" borderId="59" xfId="0" applyFont="1" applyBorder="1" applyAlignment="1">
      <alignment wrapText="1"/>
    </xf>
    <xf numFmtId="0" fontId="31" fillId="0" borderId="61" xfId="0" applyFont="1" applyBorder="1" applyAlignment="1">
      <alignment wrapText="1"/>
    </xf>
    <xf numFmtId="0" fontId="45" fillId="0" borderId="60" xfId="0" applyFont="1" applyBorder="1" applyAlignment="1">
      <alignment horizontal="left"/>
    </xf>
    <xf numFmtId="49" fontId="29" fillId="4" borderId="17" xfId="56" applyNumberFormat="1" applyFont="1" applyFill="1" applyBorder="1" applyAlignment="1" applyProtection="1">
      <alignment horizontal="center" vertical="center" wrapText="1"/>
      <protection/>
    </xf>
    <xf numFmtId="49" fontId="29" fillId="4" borderId="12" xfId="56" applyNumberFormat="1" applyFont="1" applyFill="1" applyBorder="1" applyAlignment="1" applyProtection="1">
      <alignment horizontal="center" vertical="center" wrapText="1"/>
      <protection/>
    </xf>
    <xf numFmtId="49" fontId="29" fillId="24" borderId="12" xfId="56" applyNumberFormat="1" applyFont="1" applyFill="1" applyBorder="1" applyAlignment="1" applyProtection="1">
      <alignment horizontal="center" vertical="center" wrapText="1"/>
      <protection/>
    </xf>
    <xf numFmtId="49" fontId="31" fillId="24" borderId="12" xfId="56" applyNumberFormat="1" applyFont="1" applyFill="1" applyBorder="1" applyAlignment="1" applyProtection="1">
      <alignment horizontal="center" vertical="center" wrapText="1"/>
      <protection/>
    </xf>
    <xf numFmtId="49" fontId="29" fillId="24" borderId="25" xfId="56" applyNumberFormat="1" applyFont="1" applyFill="1" applyBorder="1" applyAlignment="1" applyProtection="1">
      <alignment horizontal="center" vertical="center" wrapText="1"/>
      <protection/>
    </xf>
    <xf numFmtId="49" fontId="29" fillId="24" borderId="29" xfId="56" applyNumberFormat="1" applyFont="1" applyFill="1" applyBorder="1" applyAlignment="1" applyProtection="1">
      <alignment horizontal="center" vertical="center" wrapText="1"/>
      <protection/>
    </xf>
    <xf numFmtId="2" fontId="36" fillId="8" borderId="44" xfId="59" applyNumberFormat="1" applyFont="1" applyFill="1" applyBorder="1" applyAlignment="1" applyProtection="1">
      <alignment horizontal="center" vertical="center" wrapText="1"/>
      <protection/>
    </xf>
    <xf numFmtId="2" fontId="36" fillId="8" borderId="62" xfId="59" applyNumberFormat="1" applyFont="1" applyFill="1" applyBorder="1" applyAlignment="1" applyProtection="1">
      <alignment horizontal="center" vertical="center" wrapText="1"/>
      <protection/>
    </xf>
    <xf numFmtId="2" fontId="34" fillId="24" borderId="44" xfId="59" applyNumberFormat="1" applyFont="1" applyFill="1" applyBorder="1" applyAlignment="1" applyProtection="1">
      <alignment horizontal="center" vertical="center" wrapText="1"/>
      <protection/>
    </xf>
    <xf numFmtId="2" fontId="34" fillId="24" borderId="45" xfId="59" applyNumberFormat="1" applyFont="1" applyFill="1" applyBorder="1" applyAlignment="1" applyProtection="1">
      <alignment horizontal="center" vertical="center" wrapText="1"/>
      <protection/>
    </xf>
    <xf numFmtId="2" fontId="34" fillId="24" borderId="63" xfId="59" applyNumberFormat="1" applyFont="1" applyFill="1" applyBorder="1" applyAlignment="1" applyProtection="1">
      <alignment horizontal="center" vertical="center" wrapText="1"/>
      <protection/>
    </xf>
    <xf numFmtId="2" fontId="36" fillId="8" borderId="64" xfId="59" applyNumberFormat="1" applyFont="1" applyFill="1" applyBorder="1" applyAlignment="1" applyProtection="1">
      <alignment horizontal="center" vertical="center" wrapText="1"/>
      <protection/>
    </xf>
    <xf numFmtId="2" fontId="36" fillId="8" borderId="65" xfId="59" applyNumberFormat="1" applyFont="1" applyFill="1" applyBorder="1" applyAlignment="1" applyProtection="1">
      <alignment horizontal="center" vertical="center" wrapText="1"/>
      <protection/>
    </xf>
    <xf numFmtId="2" fontId="36" fillId="8" borderId="45" xfId="59" applyNumberFormat="1" applyFont="1" applyFill="1" applyBorder="1" applyAlignment="1" applyProtection="1">
      <alignment horizontal="center" vertical="center" wrapText="1"/>
      <protection/>
    </xf>
    <xf numFmtId="2" fontId="36" fillId="8" borderId="46" xfId="59" applyNumberFormat="1" applyFont="1" applyFill="1" applyBorder="1" applyAlignment="1" applyProtection="1">
      <alignment horizontal="center" vertical="center" wrapText="1"/>
      <protection/>
    </xf>
    <xf numFmtId="2" fontId="34" fillId="0" borderId="44" xfId="59" applyNumberFormat="1" applyFont="1" applyFill="1" applyBorder="1" applyAlignment="1" applyProtection="1">
      <alignment horizontal="center" vertical="center" wrapText="1"/>
      <protection/>
    </xf>
    <xf numFmtId="2" fontId="36" fillId="0" borderId="45" xfId="59" applyNumberFormat="1" applyFont="1" applyFill="1" applyBorder="1" applyAlignment="1" applyProtection="1">
      <alignment horizontal="center" vertical="center" wrapText="1"/>
      <protection/>
    </xf>
    <xf numFmtId="2" fontId="31" fillId="0" borderId="45" xfId="55" applyNumberFormat="1" applyFont="1" applyFill="1" applyBorder="1" applyAlignment="1" applyProtection="1">
      <alignment horizontal="center" vertical="center" wrapText="1"/>
      <protection/>
    </xf>
    <xf numFmtId="2" fontId="34" fillId="0" borderId="45" xfId="59" applyNumberFormat="1" applyFont="1" applyFill="1" applyBorder="1" applyAlignment="1" applyProtection="1">
      <alignment horizontal="center" vertical="center" wrapText="1"/>
      <protection/>
    </xf>
    <xf numFmtId="2" fontId="36" fillId="24" borderId="45" xfId="59" applyNumberFormat="1" applyFont="1" applyFill="1" applyBorder="1" applyAlignment="1" applyProtection="1">
      <alignment horizontal="center" vertical="center" wrapText="1"/>
      <protection/>
    </xf>
    <xf numFmtId="2" fontId="34" fillId="0" borderId="62" xfId="59" applyNumberFormat="1" applyFont="1" applyFill="1" applyBorder="1" applyAlignment="1" applyProtection="1">
      <alignment horizontal="center" vertical="center" wrapText="1"/>
      <protection/>
    </xf>
    <xf numFmtId="2" fontId="38" fillId="22" borderId="44" xfId="62" applyNumberFormat="1" applyFont="1" applyFill="1" applyBorder="1" applyAlignment="1" applyProtection="1">
      <alignment horizontal="center" vertical="center" wrapText="1"/>
      <protection locked="0"/>
    </xf>
    <xf numFmtId="2" fontId="38" fillId="22" borderId="45" xfId="62" applyNumberFormat="1" applyFont="1" applyFill="1" applyBorder="1" applyAlignment="1" applyProtection="1">
      <alignment horizontal="center" vertical="center" wrapText="1"/>
      <protection locked="0"/>
    </xf>
    <xf numFmtId="2" fontId="38" fillId="22" borderId="63" xfId="62" applyNumberFormat="1" applyFont="1" applyFill="1" applyBorder="1" applyAlignment="1" applyProtection="1">
      <alignment horizontal="center" vertical="center" wrapText="1"/>
      <protection locked="0"/>
    </xf>
    <xf numFmtId="2" fontId="36" fillId="8" borderId="66" xfId="59" applyNumberFormat="1" applyFont="1" applyFill="1" applyBorder="1" applyAlignment="1" applyProtection="1">
      <alignment horizontal="center" vertical="center" wrapText="1"/>
      <protection/>
    </xf>
    <xf numFmtId="2" fontId="36" fillId="8" borderId="67" xfId="59" applyNumberFormat="1" applyFont="1" applyFill="1" applyBorder="1" applyAlignment="1" applyProtection="1">
      <alignment horizontal="center" vertical="center" wrapText="1"/>
      <protection/>
    </xf>
    <xf numFmtId="2" fontId="36" fillId="8" borderId="24" xfId="59" applyNumberFormat="1" applyFont="1" applyFill="1" applyBorder="1" applyAlignment="1" applyProtection="1">
      <alignment horizontal="center" vertical="center" wrapText="1"/>
      <protection/>
    </xf>
    <xf numFmtId="49" fontId="29" fillId="0" borderId="0" xfId="55" applyNumberFormat="1" applyFont="1" applyFill="1" applyBorder="1" applyAlignment="1" applyProtection="1">
      <alignment horizontal="center" vertical="center" wrapText="1"/>
      <protection/>
    </xf>
    <xf numFmtId="49" fontId="29" fillId="21" borderId="68" xfId="55" applyNumberFormat="1" applyFont="1" applyFill="1" applyBorder="1" applyAlignment="1" applyProtection="1">
      <alignment horizontal="center" vertical="center" wrapText="1"/>
      <protection/>
    </xf>
    <xf numFmtId="2" fontId="33" fillId="8" borderId="58" xfId="55" applyNumberFormat="1" applyFont="1" applyFill="1" applyBorder="1" applyAlignment="1" applyProtection="1">
      <alignment horizontal="center" vertical="center" wrapText="1"/>
      <protection/>
    </xf>
    <xf numFmtId="2" fontId="33" fillId="8" borderId="59" xfId="55" applyNumberFormat="1" applyFont="1" applyFill="1" applyBorder="1" applyAlignment="1" applyProtection="1">
      <alignment horizontal="center" vertical="center" wrapText="1"/>
      <protection/>
    </xf>
    <xf numFmtId="49" fontId="29" fillId="0" borderId="47" xfId="55" applyNumberFormat="1" applyFont="1" applyFill="1" applyBorder="1" applyAlignment="1" applyProtection="1">
      <alignment horizontal="center" vertical="center" wrapText="1"/>
      <protection/>
    </xf>
    <xf numFmtId="2" fontId="31" fillId="4" borderId="17" xfId="55" applyNumberFormat="1" applyFont="1" applyFill="1" applyBorder="1" applyAlignment="1" applyProtection="1">
      <alignment horizontal="center" vertical="center" wrapText="1"/>
      <protection/>
    </xf>
    <xf numFmtId="2" fontId="33" fillId="0" borderId="12" xfId="55" applyNumberFormat="1" applyFont="1" applyFill="1" applyBorder="1" applyAlignment="1" applyProtection="1">
      <alignment horizontal="center" vertical="center" wrapText="1"/>
      <protection/>
    </xf>
    <xf numFmtId="49" fontId="30" fillId="0" borderId="24" xfId="0" applyNumberFormat="1" applyFont="1" applyBorder="1" applyAlignment="1">
      <alignment horizontal="center" vertical="center"/>
    </xf>
    <xf numFmtId="49" fontId="30" fillId="0" borderId="21" xfId="0" applyNumberFormat="1" applyFont="1" applyBorder="1" applyAlignment="1">
      <alignment horizontal="center" vertical="center"/>
    </xf>
    <xf numFmtId="174" fontId="31" fillId="0" borderId="12" xfId="55" applyNumberFormat="1" applyFont="1" applyFill="1" applyBorder="1" applyAlignment="1" applyProtection="1">
      <alignment horizontal="center" vertical="center" wrapText="1"/>
      <protection/>
    </xf>
    <xf numFmtId="172" fontId="33" fillId="0" borderId="12" xfId="55" applyNumberFormat="1" applyFont="1" applyFill="1" applyBorder="1" applyAlignment="1" applyProtection="1">
      <alignment horizontal="center" vertical="center" wrapText="1"/>
      <protection/>
    </xf>
    <xf numFmtId="49" fontId="34" fillId="0" borderId="21" xfId="61" applyNumberFormat="1" applyFont="1" applyFill="1" applyBorder="1" applyAlignment="1" applyProtection="1">
      <alignment vertical="center" wrapText="1"/>
      <protection/>
    </xf>
    <xf numFmtId="49" fontId="34" fillId="0" borderId="0" xfId="61" applyNumberFormat="1" applyFont="1" applyFill="1" applyBorder="1" applyAlignment="1" applyProtection="1">
      <alignment vertical="center" wrapText="1"/>
      <protection/>
    </xf>
    <xf numFmtId="2" fontId="34" fillId="24" borderId="0" xfId="59" applyNumberFormat="1" applyFont="1" applyFill="1" applyBorder="1" applyAlignment="1" applyProtection="1">
      <alignment horizontal="center" vertical="center" wrapText="1"/>
      <protection/>
    </xf>
    <xf numFmtId="2" fontId="36" fillId="8" borderId="29" xfId="59" applyNumberFormat="1" applyFont="1" applyFill="1" applyBorder="1" applyAlignment="1" applyProtection="1">
      <alignment horizontal="center" vertical="center" wrapText="1"/>
      <protection/>
    </xf>
    <xf numFmtId="2" fontId="36" fillId="8" borderId="41" xfId="59" applyNumberFormat="1" applyFont="1" applyFill="1" applyBorder="1" applyAlignment="1" applyProtection="1">
      <alignment horizontal="center" vertical="center" wrapText="1"/>
      <protection/>
    </xf>
    <xf numFmtId="2" fontId="36" fillId="8" borderId="37" xfId="59" applyNumberFormat="1" applyFont="1" applyFill="1" applyBorder="1" applyAlignment="1" applyProtection="1">
      <alignment horizontal="center" vertical="center" wrapText="1"/>
      <protection/>
    </xf>
    <xf numFmtId="2" fontId="34" fillId="24" borderId="10" xfId="59" applyNumberFormat="1" applyFont="1" applyFill="1" applyBorder="1" applyAlignment="1" applyProtection="1">
      <alignment horizontal="center" vertical="center" wrapText="1"/>
      <protection/>
    </xf>
    <xf numFmtId="1" fontId="34" fillId="0" borderId="46" xfId="59" applyNumberFormat="1" applyFont="1" applyFill="1" applyBorder="1" applyAlignment="1" applyProtection="1">
      <alignment horizontal="center" vertical="center" wrapText="1"/>
      <protection/>
    </xf>
    <xf numFmtId="1" fontId="36" fillId="8" borderId="64" xfId="59" applyNumberFormat="1" applyFont="1" applyFill="1" applyBorder="1" applyAlignment="1" applyProtection="1">
      <alignment horizontal="center" vertical="center" wrapText="1"/>
      <protection/>
    </xf>
    <xf numFmtId="1" fontId="29" fillId="7" borderId="45" xfId="62" applyNumberFormat="1" applyFont="1" applyFill="1" applyBorder="1" applyAlignment="1" applyProtection="1">
      <alignment horizontal="center" vertical="center" wrapText="1"/>
      <protection/>
    </xf>
    <xf numFmtId="1" fontId="36" fillId="8" borderId="45" xfId="59" applyNumberFormat="1" applyFont="1" applyFill="1" applyBorder="1" applyAlignment="1" applyProtection="1">
      <alignment horizontal="center" vertical="center" wrapText="1"/>
      <protection/>
    </xf>
    <xf numFmtId="0" fontId="34" fillId="24" borderId="39" xfId="59" applyFont="1" applyFill="1" applyBorder="1" applyAlignment="1" applyProtection="1">
      <alignment horizontal="left" vertical="center" wrapText="1"/>
      <protection/>
    </xf>
    <xf numFmtId="0" fontId="34" fillId="24" borderId="48" xfId="59" applyFont="1" applyFill="1" applyBorder="1" applyAlignment="1" applyProtection="1">
      <alignment horizontal="left" vertical="center" wrapText="1"/>
      <protection/>
    </xf>
    <xf numFmtId="0" fontId="34" fillId="24" borderId="48" xfId="59" applyFont="1" applyFill="1" applyBorder="1" applyAlignment="1" applyProtection="1">
      <alignment horizontal="center" vertical="center" wrapText="1"/>
      <protection/>
    </xf>
    <xf numFmtId="0" fontId="34" fillId="24" borderId="47" xfId="59" applyFont="1" applyFill="1" applyBorder="1" applyAlignment="1" applyProtection="1">
      <alignment horizontal="left" vertical="center" wrapText="1"/>
      <protection/>
    </xf>
    <xf numFmtId="0" fontId="34" fillId="24" borderId="20" xfId="59" applyFont="1" applyFill="1" applyBorder="1" applyAlignment="1" applyProtection="1">
      <alignment horizontal="left" vertical="center" wrapText="1"/>
      <protection/>
    </xf>
    <xf numFmtId="1" fontId="36" fillId="8" borderId="46" xfId="59" applyNumberFormat="1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>
      <alignment horizontal="center"/>
    </xf>
    <xf numFmtId="180" fontId="29" fillId="4" borderId="47" xfId="56" applyNumberFormat="1" applyFont="1" applyFill="1" applyBorder="1" applyAlignment="1" applyProtection="1">
      <alignment horizontal="center" vertical="center" wrapText="1"/>
      <protection/>
    </xf>
    <xf numFmtId="180" fontId="29" fillId="4" borderId="24" xfId="56" applyNumberFormat="1" applyFont="1" applyFill="1" applyBorder="1" applyAlignment="1" applyProtection="1">
      <alignment horizontal="center" vertical="center" wrapText="1"/>
      <protection/>
    </xf>
    <xf numFmtId="180" fontId="29" fillId="4" borderId="29" xfId="56" applyNumberFormat="1" applyFont="1" applyFill="1" applyBorder="1" applyAlignment="1" applyProtection="1">
      <alignment horizontal="center" vertical="center" wrapText="1"/>
      <protection/>
    </xf>
    <xf numFmtId="180" fontId="29" fillId="4" borderId="14" xfId="56" applyNumberFormat="1" applyFont="1" applyFill="1" applyBorder="1" applyAlignment="1" applyProtection="1">
      <alignment horizontal="center" vertical="center" wrapText="1"/>
      <protection/>
    </xf>
    <xf numFmtId="180" fontId="29" fillId="4" borderId="57" xfId="56" applyNumberFormat="1" applyFont="1" applyFill="1" applyBorder="1" applyAlignment="1" applyProtection="1">
      <alignment horizontal="center" vertical="center" wrapText="1"/>
      <protection/>
    </xf>
    <xf numFmtId="0" fontId="25" fillId="0" borderId="0" xfId="62" applyFont="1" applyBorder="1" applyAlignment="1" applyProtection="1">
      <alignment horizontal="center" vertical="top" wrapText="1"/>
      <protection/>
    </xf>
    <xf numFmtId="180" fontId="29" fillId="4" borderId="17" xfId="56" applyNumberFormat="1" applyFont="1" applyFill="1" applyBorder="1" applyAlignment="1" applyProtection="1">
      <alignment horizontal="center" vertical="center" wrapText="1"/>
      <protection/>
    </xf>
    <xf numFmtId="180" fontId="29" fillId="4" borderId="12" xfId="56" applyNumberFormat="1" applyFont="1" applyFill="1" applyBorder="1" applyAlignment="1" applyProtection="1">
      <alignment horizontal="center" vertical="center" wrapText="1"/>
      <protection/>
    </xf>
    <xf numFmtId="180" fontId="29" fillId="4" borderId="40" xfId="56" applyNumberFormat="1" applyFont="1" applyFill="1" applyBorder="1" applyAlignment="1" applyProtection="1">
      <alignment horizontal="center" vertical="center" wrapText="1"/>
      <protection/>
    </xf>
    <xf numFmtId="180" fontId="29" fillId="4" borderId="69" xfId="56" applyNumberFormat="1" applyFont="1" applyFill="1" applyBorder="1" applyAlignment="1" applyProtection="1">
      <alignment horizontal="center" vertical="center" wrapText="1"/>
      <protection/>
    </xf>
    <xf numFmtId="180" fontId="29" fillId="4" borderId="50" xfId="56" applyNumberFormat="1" applyFont="1" applyFill="1" applyBorder="1" applyAlignment="1" applyProtection="1">
      <alignment horizontal="center" vertical="center" wrapText="1"/>
      <protection/>
    </xf>
    <xf numFmtId="180" fontId="29" fillId="4" borderId="70" xfId="56" applyNumberFormat="1" applyFont="1" applyFill="1" applyBorder="1" applyAlignment="1" applyProtection="1">
      <alignment horizontal="center" vertical="center" wrapText="1"/>
      <protection/>
    </xf>
    <xf numFmtId="49" fontId="30" fillId="0" borderId="25" xfId="0" applyNumberFormat="1" applyFont="1" applyBorder="1" applyAlignment="1">
      <alignment horizontal="center" vertical="center"/>
    </xf>
    <xf numFmtId="49" fontId="30" fillId="0" borderId="24" xfId="0" applyNumberFormat="1" applyFont="1" applyBorder="1" applyAlignment="1">
      <alignment horizontal="center" vertical="center"/>
    </xf>
    <xf numFmtId="49" fontId="30" fillId="0" borderId="2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4" fillId="0" borderId="0" xfId="62" applyFont="1" applyBorder="1" applyAlignment="1" applyProtection="1">
      <alignment horizontal="center" vertical="center" wrapText="1"/>
      <protection/>
    </xf>
    <xf numFmtId="0" fontId="28" fillId="24" borderId="23" xfId="54" applyFont="1" applyFill="1" applyBorder="1" applyAlignment="1" applyProtection="1">
      <alignment horizontal="center" vertical="top" wrapText="1"/>
      <protection/>
    </xf>
    <xf numFmtId="0" fontId="43" fillId="0" borderId="0" xfId="0" applyFont="1" applyBorder="1" applyAlignment="1">
      <alignment horizontal="left" wrapText="1"/>
    </xf>
    <xf numFmtId="0" fontId="43" fillId="0" borderId="0" xfId="0" applyFont="1" applyBorder="1" applyAlignment="1">
      <alignment horizontal="left"/>
    </xf>
    <xf numFmtId="0" fontId="32" fillId="21" borderId="55" xfId="0" applyFont="1" applyFill="1" applyBorder="1" applyAlignment="1">
      <alignment horizontal="center"/>
    </xf>
    <xf numFmtId="2" fontId="29" fillId="25" borderId="12" xfId="0" applyNumberFormat="1" applyFont="1" applyFill="1" applyBorder="1" applyAlignment="1">
      <alignment horizontal="center" wrapText="1"/>
    </xf>
    <xf numFmtId="2" fontId="36" fillId="8" borderId="33" xfId="59" applyNumberFormat="1" applyFont="1" applyFill="1" applyBorder="1" applyAlignment="1" applyProtection="1">
      <alignment horizontal="center" vertical="center" wrapText="1"/>
      <protection/>
    </xf>
    <xf numFmtId="0" fontId="36" fillId="8" borderId="17" xfId="59" applyFont="1" applyFill="1" applyBorder="1" applyAlignment="1" applyProtection="1">
      <alignment horizontal="center" vertical="center" wrapText="1"/>
      <protection/>
    </xf>
    <xf numFmtId="2" fontId="34" fillId="24" borderId="17" xfId="59" applyNumberFormat="1" applyFont="1" applyFill="1" applyBorder="1" applyAlignment="1" applyProtection="1">
      <alignment horizontal="center" vertical="center" wrapText="1"/>
      <protection/>
    </xf>
    <xf numFmtId="2" fontId="34" fillId="24" borderId="20" xfId="59" applyNumberFormat="1" applyFont="1" applyFill="1" applyBorder="1" applyAlignment="1" applyProtection="1">
      <alignment horizontal="center" vertical="center" wrapText="1"/>
      <protection/>
    </xf>
    <xf numFmtId="0" fontId="36" fillId="8" borderId="47" xfId="59" applyFont="1" applyFill="1" applyBorder="1" applyAlignment="1" applyProtection="1">
      <alignment horizontal="center" vertical="center" wrapText="1"/>
      <protection/>
    </xf>
    <xf numFmtId="2" fontId="36" fillId="8" borderId="25" xfId="59" applyNumberFormat="1" applyFont="1" applyFill="1" applyBorder="1" applyAlignment="1" applyProtection="1">
      <alignment horizontal="center" vertical="center" wrapText="1"/>
      <protection/>
    </xf>
    <xf numFmtId="2" fontId="36" fillId="24" borderId="20" xfId="59" applyNumberFormat="1" applyFont="1" applyFill="1" applyBorder="1" applyAlignment="1" applyProtection="1">
      <alignment horizontal="center" vertical="center" wrapText="1"/>
      <protection/>
    </xf>
    <xf numFmtId="0" fontId="34" fillId="24" borderId="24" xfId="59" applyFont="1" applyFill="1" applyBorder="1" applyAlignment="1" applyProtection="1">
      <alignment horizontal="center" vertical="center" wrapText="1"/>
      <protection/>
    </xf>
    <xf numFmtId="0" fontId="36" fillId="8" borderId="24" xfId="59" applyFont="1" applyFill="1" applyBorder="1" applyAlignment="1" applyProtection="1">
      <alignment horizontal="center" vertical="center" wrapText="1"/>
      <protection/>
    </xf>
    <xf numFmtId="1" fontId="36" fillId="8" borderId="12" xfId="59" applyNumberFormat="1" applyFont="1" applyFill="1" applyBorder="1" applyAlignment="1" applyProtection="1">
      <alignment horizontal="center" vertical="center" wrapText="1"/>
      <protection/>
    </xf>
    <xf numFmtId="0" fontId="26" fillId="0" borderId="21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6" fillId="0" borderId="0" xfId="0" applyFont="1" applyBorder="1" applyAlignment="1">
      <alignment/>
    </xf>
    <xf numFmtId="0" fontId="3" fillId="24" borderId="16" xfId="54" applyFont="1" applyFill="1" applyBorder="1" applyAlignment="1" applyProtection="1">
      <alignment horizontal="center" vertical="top" wrapText="1"/>
      <protection/>
    </xf>
    <xf numFmtId="0" fontId="26" fillId="0" borderId="16" xfId="0" applyFont="1" applyBorder="1" applyAlignment="1">
      <alignment horizontal="center"/>
    </xf>
    <xf numFmtId="0" fontId="3" fillId="24" borderId="0" xfId="54" applyFont="1" applyFill="1" applyBorder="1" applyAlignment="1" applyProtection="1">
      <alignment horizontal="left" vertical="top" wrapText="1"/>
      <protection/>
    </xf>
    <xf numFmtId="0" fontId="26" fillId="0" borderId="0" xfId="0" applyFont="1" applyBorder="1" applyAlignment="1">
      <alignment horizontal="right"/>
    </xf>
    <xf numFmtId="0" fontId="3" fillId="24" borderId="0" xfId="54" applyFont="1" applyFill="1" applyBorder="1" applyAlignment="1" applyProtection="1">
      <alignment horizontal="right" vertical="top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3 2" xfId="54"/>
    <cellStyle name="Обычный_BALANCE.WARM.2007YEAR(FACT)" xfId="55"/>
    <cellStyle name="Обычный_Kom kompleks" xfId="56"/>
    <cellStyle name="Обычный_KV.ITOG.4.78(v1.0)" xfId="57"/>
    <cellStyle name="Обычный_Вода" xfId="58"/>
    <cellStyle name="Обычный_Мониторинг по тарифам ТОWRK_BU" xfId="59"/>
    <cellStyle name="Обычный_Расчет 2009_под объёмы 2008_с текущим ремонтом" xfId="60"/>
    <cellStyle name="Обычный_тарифы на 2002г с 1-01" xfId="61"/>
    <cellStyle name="Обычный_Тепло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olgova\&#1056;&#1072;&#1073;&#1086;&#1095;&#1080;&#1081;%20&#1089;&#1090;&#1086;&#1083;\&#1064;&#1072;&#1073;&#1083;&#1086;&#1085;&#1099;%20&#1086;&#1090;%20&#1044;&#1077;&#1084;&#1080;&#1076;&#1072;\2013\&#1050;&#1086;&#1087;&#1080;&#1103;%20CALC.WARM.2013YEAR.REGIONAL.&#1052;&#1040;&#1050;&#1045;&#105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olgova\&#1056;&#1072;&#1073;&#1086;&#1095;&#1080;&#1081;%20&#1089;&#1090;&#1086;&#1083;\&#1064;&#1072;&#1073;&#1083;&#1086;&#1085;&#1099;%20&#1086;&#1090;%20&#1044;&#1077;&#1084;&#1080;&#1076;&#1072;\CALC.WARM.QV2011.1.31%20(1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bolgova\&#1056;&#1072;&#1073;&#1086;&#1095;&#1080;&#1081;%20&#1089;&#1090;&#1086;&#1083;\&#1064;&#1072;&#1073;&#1083;&#1086;&#1085;&#1099;%20&#1086;&#1090;%20&#1044;&#1077;&#1084;&#1080;&#1076;&#1072;\CALC.WARM.QV2011.1.31%20(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bolgova\&#1056;&#1072;&#1073;&#1086;&#1095;&#1080;&#1081;%20&#1089;&#1090;&#1086;&#1083;\&#1064;&#1072;&#1073;&#1083;&#1086;&#1085;&#1099;%20&#1086;&#1090;%20&#1044;&#1077;&#1084;&#1080;&#1076;&#1072;\2013\&#1050;&#1086;&#1087;&#1080;&#1103;%20CALC.WARM.2013YEAR.REGIONAL.&#1052;&#1040;&#1050;&#1045;&#105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и"/>
      <sheetName val="Обновление"/>
      <sheetName val="Лог обновления"/>
      <sheetName val="Титульный"/>
      <sheetName val="БПр"/>
      <sheetName val="ПП исх"/>
      <sheetName val="ПП вход"/>
      <sheetName val="БПер"/>
      <sheetName val="Принято от пр-лей"/>
      <sheetName val="Передано пр-лям"/>
      <sheetName val="Принято от тр-в"/>
      <sheetName val="Передано тр-м"/>
      <sheetName val="К"/>
      <sheetName val="К (к)"/>
      <sheetName val="Т"/>
      <sheetName val="ТМ1"/>
      <sheetName val="ТМ2"/>
      <sheetName val="Комм"/>
      <sheetName val="Проверка"/>
      <sheetName val="REESTR_MO"/>
      <sheetName val="PLAN1X_LIST_ORG"/>
      <sheetName val="PLAN1X_CONTACTS"/>
      <sheetName val="PLAN1X_BPRO"/>
      <sheetName val="PLAN1X_BPER"/>
      <sheetName val="PLAN1X_TMX"/>
      <sheetName val="PLAN1X_MXPP"/>
      <sheetName val="PLAN1X_MXTR"/>
      <sheetName val="tech_horisontal"/>
      <sheetName val="tech_vertical"/>
      <sheetName val="TECHSHEET"/>
      <sheetName val="modCommonProv"/>
      <sheetName val="modProv"/>
      <sheetName val="modDataRegion"/>
      <sheetName val="modCommonProcedures"/>
      <sheetName val="modBalPr"/>
      <sheetName val="modBalPer"/>
      <sheetName val="modCalc"/>
      <sheetName val="modCalcCombi"/>
      <sheetName val="modCalcYear"/>
      <sheetName val="modFuel"/>
      <sheetName val="modReestr"/>
      <sheetName val="modListOrg"/>
      <sheetName val="modCommandButton"/>
      <sheetName val="modContactList"/>
      <sheetName val="modfrmRegion"/>
      <sheetName val="modProvGeneralProc"/>
      <sheetName val="modUpdTemplMain"/>
      <sheetName val="modInfo"/>
      <sheetName val="AUTHORISATION"/>
      <sheetName val="modfrmCheckInIsInProgress"/>
      <sheetName val="modfrmPLAN1XUpdateIsInProgress"/>
      <sheetName val="modfrmTemplateMode"/>
    </sheetNames>
    <sheetDataSet>
      <sheetData sheetId="3">
        <row r="41">
          <cell r="F41" t="str">
            <v>руб/Гкал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Калькуляция тепло"/>
      <sheetName val="БП, БД"/>
      <sheetName val="Другие затраты"/>
      <sheetName val="Комментарии"/>
      <sheetName val="Проверка"/>
      <sheetName val="modfrmSetErr"/>
      <sheetName val="modUpdTemplMain"/>
      <sheetName val="tech"/>
      <sheetName val="TEHSHEET"/>
      <sheetName val="REESTR_ORG"/>
      <sheetName val="REESTR_FILTERED"/>
      <sheetName val="modInfo"/>
      <sheetName val="modAllCheck"/>
      <sheetName val="modHyp"/>
      <sheetName val="modPROV"/>
      <sheetName val="modTitleSheetHeaders"/>
      <sheetName val="modWindowClipboard"/>
      <sheetName val="AllSheetsInThisWorkbook"/>
      <sheetName val="modfrmReestr"/>
      <sheetName val="modCommandButton"/>
      <sheetName val="modChange"/>
      <sheetName val="mod_wb"/>
      <sheetName val="mod_BPD"/>
      <sheetName val="mod_DR"/>
      <sheetName val="mod_Coms"/>
    </sheetNames>
    <sheetDataSet>
      <sheetData sheetId="12">
        <row r="2">
          <cell r="E2" t="str">
            <v>вода на нужды гвс для населения</v>
          </cell>
          <cell r="F2" t="str">
            <v>энергия НН (0,4 кВ и ниже)</v>
          </cell>
          <cell r="H2" t="str">
            <v>Уголь</v>
          </cell>
          <cell r="I2" t="str">
            <v>Объем топлива свыше 500 млн.м3</v>
          </cell>
        </row>
        <row r="3">
          <cell r="E3" t="str">
            <v>вода на нужды гвс для прочих потребителей</v>
          </cell>
          <cell r="F3" t="str">
            <v>энергия СН 2 (1-20 кВ)</v>
          </cell>
          <cell r="H3" t="str">
            <v>Газ сжиженный</v>
          </cell>
          <cell r="I3" t="str">
            <v>Объем топлива от 100 до 500 млн.м3 включительно </v>
          </cell>
        </row>
        <row r="4">
          <cell r="E4" t="str">
            <v>стоимость водоснабжения (питьевая вода)</v>
          </cell>
          <cell r="F4" t="str">
            <v>энергия СН 1 (35 кВ)</v>
          </cell>
          <cell r="H4" t="str">
            <v>Мазут</v>
          </cell>
          <cell r="I4" t="str">
            <v>Объем топлива 10 до 100 млн.м3 включительно </v>
          </cell>
        </row>
        <row r="5">
          <cell r="E5" t="str">
            <v>стоимость водоснабжения (техническая вода)</v>
          </cell>
          <cell r="F5" t="str">
            <v>энергия ВН (110 кВ и выше)</v>
          </cell>
          <cell r="H5" t="str">
            <v>Нефть</v>
          </cell>
          <cell r="I5" t="str">
            <v>Объем топлива от 1 до 10 млн.м3 включительно </v>
          </cell>
        </row>
        <row r="6">
          <cell r="E6" t="str">
            <v>стоимость водоснабжения (прочая вода)</v>
          </cell>
          <cell r="H6" t="str">
            <v>Дизельное топливо</v>
          </cell>
          <cell r="I6" t="str">
            <v>Объем топлива свыше от 0,1 до 1 млн.м3 включительно </v>
          </cell>
        </row>
        <row r="7">
          <cell r="E7" t="str">
            <v>стоимость водоотведения</v>
          </cell>
          <cell r="H7" t="str">
            <v>Дрова</v>
          </cell>
          <cell r="I7" t="str">
            <v>Объем топлива свыше от 0,01 до 0,1 млн.м3 включительно </v>
          </cell>
        </row>
        <row r="8">
          <cell r="H8" t="str">
            <v>Пилеты</v>
          </cell>
          <cell r="I8" t="str">
            <v>Объем топлива до 0,01  млн.м3 включительно </v>
          </cell>
        </row>
        <row r="9">
          <cell r="H9" t="str">
            <v>Опилки</v>
          </cell>
        </row>
        <row r="10">
          <cell r="H10" t="str">
            <v>Торф</v>
          </cell>
        </row>
        <row r="11">
          <cell r="H11" t="str">
            <v>Сланцы</v>
          </cell>
        </row>
        <row r="12">
          <cell r="H12" t="str">
            <v>Печное бытовое топливо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Калькуляция тепло"/>
      <sheetName val="БП, БД"/>
      <sheetName val="Другие затраты"/>
      <sheetName val="Комментарии"/>
      <sheetName val="Проверка"/>
      <sheetName val="modfrmSetErr"/>
      <sheetName val="modUpdTemplMain"/>
      <sheetName val="tech"/>
      <sheetName val="TEHSHEET"/>
      <sheetName val="REESTR_ORG"/>
      <sheetName val="REESTR_FILTERED"/>
      <sheetName val="modInfo"/>
      <sheetName val="modAllCheck"/>
      <sheetName val="modHyp"/>
      <sheetName val="modPROV"/>
      <sheetName val="modTitleSheetHeaders"/>
      <sheetName val="modWindowClipboard"/>
      <sheetName val="AllSheetsInThisWorkbook"/>
      <sheetName val="modfrmReestr"/>
      <sheetName val="modCommandButton"/>
      <sheetName val="modChange"/>
      <sheetName val="mod_wb"/>
      <sheetName val="mod_BPD"/>
      <sheetName val="mod_DR"/>
      <sheetName val="mod_Coms"/>
    </sheetNames>
    <sheetDataSet>
      <sheetData sheetId="12">
        <row r="2">
          <cell r="E2" t="str">
            <v>вода на нужды гвс для населения</v>
          </cell>
          <cell r="F2" t="str">
            <v>энергия НН (0,4 кВ и ниже)</v>
          </cell>
          <cell r="H2" t="str">
            <v>Уголь</v>
          </cell>
          <cell r="I2" t="str">
            <v>Объем топлива свыше 500 млн.м3</v>
          </cell>
        </row>
        <row r="3">
          <cell r="E3" t="str">
            <v>вода на нужды гвс для прочих потребителей</v>
          </cell>
          <cell r="F3" t="str">
            <v>энергия СН 2 (1-20 кВ)</v>
          </cell>
          <cell r="H3" t="str">
            <v>Газ сжиженный</v>
          </cell>
          <cell r="I3" t="str">
            <v>Объем топлива от 100 до 500 млн.м3 включительно </v>
          </cell>
        </row>
        <row r="4">
          <cell r="E4" t="str">
            <v>стоимость водоснабжения (питьевая вода)</v>
          </cell>
          <cell r="F4" t="str">
            <v>энергия СН 1 (35 кВ)</v>
          </cell>
          <cell r="H4" t="str">
            <v>Мазут</v>
          </cell>
          <cell r="I4" t="str">
            <v>Объем топлива 10 до 100 млн.м3 включительно </v>
          </cell>
        </row>
        <row r="5">
          <cell r="E5" t="str">
            <v>стоимость водоснабжения (техническая вода)</v>
          </cell>
          <cell r="F5" t="str">
            <v>энергия ВН (110 кВ и выше)</v>
          </cell>
          <cell r="H5" t="str">
            <v>Нефть</v>
          </cell>
          <cell r="I5" t="str">
            <v>Объем топлива от 1 до 10 млн.м3 включительно </v>
          </cell>
        </row>
        <row r="6">
          <cell r="E6" t="str">
            <v>стоимость водоснабжения (прочая вода)</v>
          </cell>
          <cell r="H6" t="str">
            <v>Дизельное топливо</v>
          </cell>
          <cell r="I6" t="str">
            <v>Объем топлива свыше от 0,1 до 1 млн.м3 включительно </v>
          </cell>
        </row>
        <row r="7">
          <cell r="E7" t="str">
            <v>стоимость водоотведения</v>
          </cell>
          <cell r="H7" t="str">
            <v>Дрова</v>
          </cell>
          <cell r="I7" t="str">
            <v>Объем топлива свыше от 0,01 до 0,1 млн.м3 включительно </v>
          </cell>
        </row>
        <row r="8">
          <cell r="H8" t="str">
            <v>Пилеты</v>
          </cell>
          <cell r="I8" t="str">
            <v>Объем топлива до 0,01  млн.м3 включительно </v>
          </cell>
        </row>
        <row r="9">
          <cell r="H9" t="str">
            <v>Опилки</v>
          </cell>
        </row>
        <row r="10">
          <cell r="H10" t="str">
            <v>Торф</v>
          </cell>
        </row>
        <row r="11">
          <cell r="H11" t="str">
            <v>Сланцы</v>
          </cell>
        </row>
        <row r="12">
          <cell r="H12" t="str">
            <v>Печное бытовое топливо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и"/>
      <sheetName val="Обновление"/>
      <sheetName val="Лог обновления"/>
      <sheetName val="Титульный"/>
      <sheetName val="БПр"/>
      <sheetName val="ПП исх"/>
      <sheetName val="ПП вход"/>
      <sheetName val="БПер"/>
      <sheetName val="Принято от пр-лей"/>
      <sheetName val="Передано пр-лям"/>
      <sheetName val="Принято от тр-в"/>
      <sheetName val="Передано тр-м"/>
      <sheetName val="К"/>
      <sheetName val="К (к)"/>
      <sheetName val="Т"/>
      <sheetName val="ТМ1"/>
      <sheetName val="ТМ2"/>
      <sheetName val="Комм"/>
      <sheetName val="Проверка"/>
      <sheetName val="REESTR_MO"/>
      <sheetName val="PLAN1X_LIST_ORG"/>
      <sheetName val="PLAN1X_CONTACTS"/>
      <sheetName val="PLAN1X_BPRO"/>
      <sheetName val="PLAN1X_BPER"/>
      <sheetName val="PLAN1X_TMX"/>
      <sheetName val="PLAN1X_MXPP"/>
      <sheetName val="PLAN1X_MXTR"/>
      <sheetName val="tech_horisontal"/>
      <sheetName val="tech_vertical"/>
      <sheetName val="TECHSHEET"/>
      <sheetName val="modCommonProv"/>
      <sheetName val="modProv"/>
      <sheetName val="modDataRegion"/>
      <sheetName val="modCommonProcedures"/>
      <sheetName val="modBalPr"/>
      <sheetName val="modBalPer"/>
      <sheetName val="modCalc"/>
      <sheetName val="modCalcCombi"/>
      <sheetName val="modCalcYear"/>
      <sheetName val="modFuel"/>
      <sheetName val="modReestr"/>
      <sheetName val="modListOrg"/>
      <sheetName val="modCommandButton"/>
      <sheetName val="modContactList"/>
      <sheetName val="modfrmRegion"/>
      <sheetName val="modProvGeneralProc"/>
      <sheetName val="modUpdTemplMain"/>
      <sheetName val="modInfo"/>
      <sheetName val="AUTHORISATION"/>
      <sheetName val="modfrmCheckInIsInProgress"/>
      <sheetName val="modfrmPLAN1XUpdateIsInProgress"/>
      <sheetName val="modfrmTemplateMode"/>
    </sheetNames>
    <sheetDataSet>
      <sheetData sheetId="3">
        <row r="41">
          <cell r="F41" t="str">
            <v>руб/Гкал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1"/>
  <sheetViews>
    <sheetView tabSelected="1" zoomScalePageLayoutView="0" workbookViewId="0" topLeftCell="A1">
      <pane xSplit="3" ySplit="10" topLeftCell="D366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M388" sqref="M388"/>
    </sheetView>
  </sheetViews>
  <sheetFormatPr defaultColWidth="9.00390625" defaultRowHeight="12.75"/>
  <cols>
    <col min="2" max="2" width="46.125" style="0" customWidth="1"/>
    <col min="3" max="3" width="8.00390625" style="0" customWidth="1"/>
    <col min="4" max="4" width="14.125" style="2" customWidth="1"/>
    <col min="5" max="5" width="27.625" style="0" customWidth="1"/>
    <col min="6" max="11" width="13.125" style="0" hidden="1" customWidth="1"/>
  </cols>
  <sheetData>
    <row r="1" spans="5:10" ht="12.75">
      <c r="E1" s="291" t="s">
        <v>277</v>
      </c>
      <c r="J1" s="291" t="s">
        <v>277</v>
      </c>
    </row>
    <row r="2" spans="2:10" s="162" customFormat="1" ht="12.75">
      <c r="B2" s="394"/>
      <c r="C2" s="394"/>
      <c r="D2" s="164"/>
      <c r="E2" s="161" t="s">
        <v>278</v>
      </c>
      <c r="J2" s="161" t="s">
        <v>278</v>
      </c>
    </row>
    <row r="3" spans="1:11" ht="28.5" customHeight="1">
      <c r="A3" s="5"/>
      <c r="B3" s="395" t="s">
        <v>367</v>
      </c>
      <c r="C3" s="395"/>
      <c r="D3" s="395"/>
      <c r="E3" s="395"/>
      <c r="F3" s="395"/>
      <c r="G3" s="395"/>
      <c r="H3" s="395"/>
      <c r="I3" s="5"/>
      <c r="J3" s="5"/>
      <c r="K3" s="5"/>
    </row>
    <row r="4" spans="2:3" ht="12.75" customHeight="1">
      <c r="B4" s="2"/>
      <c r="C4" s="2"/>
    </row>
    <row r="5" spans="2:11" ht="12.75" customHeight="1">
      <c r="B5" s="384" t="s">
        <v>371</v>
      </c>
      <c r="C5" s="384"/>
      <c r="D5" s="384"/>
      <c r="E5" s="384"/>
      <c r="F5" s="384"/>
      <c r="G5" s="384"/>
      <c r="H5" s="384"/>
      <c r="I5" s="384"/>
      <c r="J5" s="290"/>
      <c r="K5" s="290"/>
    </row>
    <row r="6" spans="2:11" ht="12.75">
      <c r="B6" s="384"/>
      <c r="C6" s="384"/>
      <c r="D6" s="384"/>
      <c r="E6" s="384"/>
      <c r="F6" s="384"/>
      <c r="G6" s="384"/>
      <c r="H6" s="384"/>
      <c r="I6" s="384"/>
      <c r="J6" s="290"/>
      <c r="K6" s="290"/>
    </row>
    <row r="7" spans="2:11" ht="13.5" thickBot="1">
      <c r="B7" s="6" t="s">
        <v>370</v>
      </c>
      <c r="C7" s="6"/>
      <c r="D7" s="6"/>
      <c r="E7" s="6"/>
      <c r="F7" s="6"/>
      <c r="G7" s="6"/>
      <c r="H7" s="6"/>
      <c r="I7" s="6"/>
      <c r="J7" s="6"/>
      <c r="K7" s="6"/>
    </row>
    <row r="8" spans="1:11" ht="12.75" customHeight="1">
      <c r="A8" s="388"/>
      <c r="B8" s="388" t="s">
        <v>37</v>
      </c>
      <c r="C8" s="385" t="s">
        <v>196</v>
      </c>
      <c r="D8" s="379" t="s">
        <v>261</v>
      </c>
      <c r="E8" s="379" t="s">
        <v>260</v>
      </c>
      <c r="F8" s="382" t="s">
        <v>258</v>
      </c>
      <c r="G8" s="382" t="s">
        <v>254</v>
      </c>
      <c r="H8" s="379" t="s">
        <v>255</v>
      </c>
      <c r="I8" s="382" t="s">
        <v>256</v>
      </c>
      <c r="J8" s="379" t="s">
        <v>257</v>
      </c>
      <c r="K8" s="379" t="s">
        <v>257</v>
      </c>
    </row>
    <row r="9" spans="1:11" ht="30.75" customHeight="1" thickBot="1">
      <c r="A9" s="389"/>
      <c r="B9" s="389"/>
      <c r="C9" s="386"/>
      <c r="D9" s="380"/>
      <c r="E9" s="381"/>
      <c r="F9" s="383"/>
      <c r="G9" s="383"/>
      <c r="H9" s="381"/>
      <c r="I9" s="383"/>
      <c r="J9" s="381"/>
      <c r="K9" s="381"/>
    </row>
    <row r="10" spans="1:11" ht="18.75" thickBot="1">
      <c r="A10" s="390"/>
      <c r="B10" s="390"/>
      <c r="C10" s="387"/>
      <c r="D10" s="381"/>
      <c r="E10" s="115" t="s">
        <v>368</v>
      </c>
      <c r="F10" s="115" t="s">
        <v>368</v>
      </c>
      <c r="G10" s="115" t="s">
        <v>368</v>
      </c>
      <c r="H10" s="115" t="s">
        <v>368</v>
      </c>
      <c r="I10" s="115" t="s">
        <v>368</v>
      </c>
      <c r="J10" s="115" t="s">
        <v>368</v>
      </c>
      <c r="K10" s="115" t="s">
        <v>368</v>
      </c>
    </row>
    <row r="11" spans="1:11" ht="13.5" thickBot="1">
      <c r="A11" s="307"/>
      <c r="B11" s="8"/>
      <c r="C11" s="9"/>
      <c r="D11" s="175"/>
      <c r="E11" s="354"/>
      <c r="F11" s="350"/>
      <c r="G11" s="10"/>
      <c r="H11" s="136"/>
      <c r="I11" s="10"/>
      <c r="J11" s="136"/>
      <c r="K11" s="136"/>
    </row>
    <row r="12" spans="1:11" ht="12.75">
      <c r="A12" s="308"/>
      <c r="B12" s="11" t="s">
        <v>38</v>
      </c>
      <c r="C12" s="12"/>
      <c r="D12" s="399"/>
      <c r="E12" s="137"/>
      <c r="F12" s="351"/>
      <c r="G12" s="206"/>
      <c r="H12" s="137"/>
      <c r="I12" s="116"/>
      <c r="J12" s="137"/>
      <c r="K12" s="137"/>
    </row>
    <row r="13" spans="1:11" ht="12.75">
      <c r="A13" s="7" t="s">
        <v>74</v>
      </c>
      <c r="B13" s="13" t="s">
        <v>39</v>
      </c>
      <c r="C13" s="14" t="s">
        <v>73</v>
      </c>
      <c r="D13" s="176" t="s">
        <v>259</v>
      </c>
      <c r="E13" s="138">
        <f>E14+E15</f>
        <v>16004.374</v>
      </c>
      <c r="F13" s="298" t="s">
        <v>259</v>
      </c>
      <c r="G13" s="170" t="s">
        <v>259</v>
      </c>
      <c r="H13" s="138" t="s">
        <v>259</v>
      </c>
      <c r="I13" s="117" t="s">
        <v>259</v>
      </c>
      <c r="J13" s="138" t="s">
        <v>259</v>
      </c>
      <c r="K13" s="138" t="s">
        <v>259</v>
      </c>
    </row>
    <row r="14" spans="1:11" ht="12.75">
      <c r="A14" s="7"/>
      <c r="B14" s="16" t="s">
        <v>40</v>
      </c>
      <c r="C14" s="14" t="s">
        <v>73</v>
      </c>
      <c r="D14" s="176" t="s">
        <v>259</v>
      </c>
      <c r="E14" s="138">
        <v>16004.374</v>
      </c>
      <c r="F14" s="298" t="s">
        <v>259</v>
      </c>
      <c r="G14" s="170" t="s">
        <v>259</v>
      </c>
      <c r="H14" s="138" t="s">
        <v>259</v>
      </c>
      <c r="I14" s="117" t="s">
        <v>259</v>
      </c>
      <c r="J14" s="138" t="s">
        <v>259</v>
      </c>
      <c r="K14" s="138" t="s">
        <v>259</v>
      </c>
    </row>
    <row r="15" spans="1:11" ht="12.75" hidden="1">
      <c r="A15" s="7"/>
      <c r="B15" s="16" t="s">
        <v>41</v>
      </c>
      <c r="C15" s="14" t="s">
        <v>73</v>
      </c>
      <c r="D15" s="176" t="s">
        <v>259</v>
      </c>
      <c r="E15" s="138"/>
      <c r="F15" s="298" t="s">
        <v>259</v>
      </c>
      <c r="G15" s="170" t="s">
        <v>259</v>
      </c>
      <c r="H15" s="138" t="s">
        <v>259</v>
      </c>
      <c r="I15" s="117" t="s">
        <v>259</v>
      </c>
      <c r="J15" s="138" t="s">
        <v>259</v>
      </c>
      <c r="K15" s="138" t="s">
        <v>259</v>
      </c>
    </row>
    <row r="16" spans="1:11" ht="12.75" hidden="1">
      <c r="A16" s="7" t="s">
        <v>46</v>
      </c>
      <c r="B16" s="13" t="s">
        <v>75</v>
      </c>
      <c r="C16" s="14" t="s">
        <v>73</v>
      </c>
      <c r="D16" s="176" t="s">
        <v>259</v>
      </c>
      <c r="E16" s="138"/>
      <c r="F16" s="298" t="s">
        <v>259</v>
      </c>
      <c r="G16" s="170" t="s">
        <v>259</v>
      </c>
      <c r="H16" s="138" t="s">
        <v>259</v>
      </c>
      <c r="I16" s="117" t="s">
        <v>259</v>
      </c>
      <c r="J16" s="138" t="s">
        <v>259</v>
      </c>
      <c r="K16" s="138" t="s">
        <v>259</v>
      </c>
    </row>
    <row r="17" spans="1:11" ht="12.75" hidden="1">
      <c r="A17" s="7"/>
      <c r="B17" s="17" t="s">
        <v>76</v>
      </c>
      <c r="C17" s="14"/>
      <c r="D17" s="176" t="s">
        <v>259</v>
      </c>
      <c r="E17" s="138">
        <f>E16/E13</f>
        <v>0</v>
      </c>
      <c r="F17" s="298" t="s">
        <v>259</v>
      </c>
      <c r="G17" s="170" t="s">
        <v>259</v>
      </c>
      <c r="H17" s="138" t="s">
        <v>259</v>
      </c>
      <c r="I17" s="117" t="s">
        <v>259</v>
      </c>
      <c r="J17" s="138" t="s">
        <v>259</v>
      </c>
      <c r="K17" s="138" t="s">
        <v>259</v>
      </c>
    </row>
    <row r="18" spans="1:11" ht="12.75" hidden="1">
      <c r="A18" s="7" t="s">
        <v>47</v>
      </c>
      <c r="B18" s="18" t="s">
        <v>43</v>
      </c>
      <c r="C18" s="14" t="s">
        <v>73</v>
      </c>
      <c r="D18" s="176" t="s">
        <v>259</v>
      </c>
      <c r="E18" s="138"/>
      <c r="F18" s="298" t="s">
        <v>259</v>
      </c>
      <c r="G18" s="170" t="s">
        <v>259</v>
      </c>
      <c r="H18" s="138" t="s">
        <v>259</v>
      </c>
      <c r="I18" s="117" t="s">
        <v>259</v>
      </c>
      <c r="J18" s="138" t="s">
        <v>259</v>
      </c>
      <c r="K18" s="138" t="s">
        <v>259</v>
      </c>
    </row>
    <row r="19" spans="1:11" ht="12.75">
      <c r="A19" s="7" t="s">
        <v>49</v>
      </c>
      <c r="B19" s="13" t="s">
        <v>77</v>
      </c>
      <c r="C19" s="14" t="s">
        <v>73</v>
      </c>
      <c r="D19" s="176" t="s">
        <v>259</v>
      </c>
      <c r="E19" s="138">
        <v>922.717</v>
      </c>
      <c r="F19" s="298" t="s">
        <v>259</v>
      </c>
      <c r="G19" s="170" t="s">
        <v>259</v>
      </c>
      <c r="H19" s="138" t="s">
        <v>259</v>
      </c>
      <c r="I19" s="117" t="s">
        <v>259</v>
      </c>
      <c r="J19" s="138" t="s">
        <v>259</v>
      </c>
      <c r="K19" s="138" t="s">
        <v>259</v>
      </c>
    </row>
    <row r="20" spans="1:11" ht="13.5" thickBot="1">
      <c r="A20" s="111"/>
      <c r="B20" s="19" t="s">
        <v>42</v>
      </c>
      <c r="C20" s="20"/>
      <c r="D20" s="177" t="s">
        <v>259</v>
      </c>
      <c r="E20" s="139">
        <f>(E19+E18)/E13</f>
        <v>0.057654051323719376</v>
      </c>
      <c r="F20" s="299" t="s">
        <v>259</v>
      </c>
      <c r="G20" s="171" t="s">
        <v>259</v>
      </c>
      <c r="H20" s="139" t="s">
        <v>259</v>
      </c>
      <c r="I20" s="118" t="s">
        <v>259</v>
      </c>
      <c r="J20" s="139" t="s">
        <v>259</v>
      </c>
      <c r="K20" s="139" t="s">
        <v>259</v>
      </c>
    </row>
    <row r="21" spans="1:11" ht="18.75" customHeight="1">
      <c r="A21" s="323" t="s">
        <v>197</v>
      </c>
      <c r="B21" s="309" t="s">
        <v>365</v>
      </c>
      <c r="C21" s="294" t="s">
        <v>73</v>
      </c>
      <c r="D21" s="295" t="s">
        <v>259</v>
      </c>
      <c r="E21" s="355">
        <f>E13-E16+E18-E19</f>
        <v>15081.657</v>
      </c>
      <c r="F21" s="297" t="s">
        <v>259</v>
      </c>
      <c r="G21" s="207" t="s">
        <v>259</v>
      </c>
      <c r="H21" s="140" t="s">
        <v>259</v>
      </c>
      <c r="I21" s="119" t="s">
        <v>259</v>
      </c>
      <c r="J21" s="140" t="s">
        <v>259</v>
      </c>
      <c r="K21" s="140" t="s">
        <v>259</v>
      </c>
    </row>
    <row r="22" spans="1:11" ht="12.75" hidden="1">
      <c r="A22" s="324" t="s">
        <v>50</v>
      </c>
      <c r="B22" s="310" t="s">
        <v>285</v>
      </c>
      <c r="C22" s="21" t="s">
        <v>73</v>
      </c>
      <c r="D22" s="295" t="s">
        <v>259</v>
      </c>
      <c r="E22" s="21"/>
      <c r="F22" s="297" t="s">
        <v>259</v>
      </c>
      <c r="G22" s="207" t="s">
        <v>259</v>
      </c>
      <c r="H22" s="140" t="s">
        <v>259</v>
      </c>
      <c r="I22" s="119" t="s">
        <v>259</v>
      </c>
      <c r="J22" s="140" t="s">
        <v>259</v>
      </c>
      <c r="K22" s="140" t="s">
        <v>259</v>
      </c>
    </row>
    <row r="23" spans="1:11" ht="12.75">
      <c r="A23" s="324" t="s">
        <v>51</v>
      </c>
      <c r="B23" s="310" t="s">
        <v>286</v>
      </c>
      <c r="C23" s="21" t="s">
        <v>73</v>
      </c>
      <c r="D23" s="179" t="s">
        <v>259</v>
      </c>
      <c r="E23" s="21">
        <f>E24+E45+E60</f>
        <v>15081.66</v>
      </c>
      <c r="F23" s="300" t="s">
        <v>259</v>
      </c>
      <c r="G23" s="301" t="s">
        <v>259</v>
      </c>
      <c r="H23" s="21" t="s">
        <v>259</v>
      </c>
      <c r="I23" s="302" t="s">
        <v>259</v>
      </c>
      <c r="J23" s="21" t="s">
        <v>259</v>
      </c>
      <c r="K23" s="21" t="s">
        <v>259</v>
      </c>
    </row>
    <row r="24" spans="1:11" ht="12.75">
      <c r="A24" s="325" t="s">
        <v>79</v>
      </c>
      <c r="B24" s="311" t="s">
        <v>288</v>
      </c>
      <c r="C24" s="14" t="s">
        <v>73</v>
      </c>
      <c r="D24" s="279" t="s">
        <v>259</v>
      </c>
      <c r="E24" s="138">
        <f>E25+E35</f>
        <v>4076.6200000000003</v>
      </c>
      <c r="F24" s="298" t="s">
        <v>259</v>
      </c>
      <c r="G24" s="170" t="s">
        <v>259</v>
      </c>
      <c r="H24" s="138" t="s">
        <v>259</v>
      </c>
      <c r="I24" s="117" t="s">
        <v>259</v>
      </c>
      <c r="J24" s="138" t="s">
        <v>259</v>
      </c>
      <c r="K24" s="138" t="s">
        <v>259</v>
      </c>
    </row>
    <row r="25" spans="1:11" ht="12.75">
      <c r="A25" s="325" t="s">
        <v>81</v>
      </c>
      <c r="B25" s="311" t="s">
        <v>70</v>
      </c>
      <c r="C25" s="14" t="s">
        <v>73</v>
      </c>
      <c r="D25" s="279" t="s">
        <v>259</v>
      </c>
      <c r="E25" s="138">
        <f>E26+E27</f>
        <v>3971.86</v>
      </c>
      <c r="F25" s="298" t="s">
        <v>259</v>
      </c>
      <c r="G25" s="170" t="s">
        <v>259</v>
      </c>
      <c r="H25" s="138" t="s">
        <v>259</v>
      </c>
      <c r="I25" s="117" t="s">
        <v>259</v>
      </c>
      <c r="J25" s="138" t="s">
        <v>259</v>
      </c>
      <c r="K25" s="138" t="s">
        <v>259</v>
      </c>
    </row>
    <row r="26" spans="1:11" ht="12.75">
      <c r="A26" s="326" t="s">
        <v>314</v>
      </c>
      <c r="B26" s="312" t="s">
        <v>290</v>
      </c>
      <c r="C26" s="14" t="s">
        <v>73</v>
      </c>
      <c r="D26" s="279" t="s">
        <v>259</v>
      </c>
      <c r="E26" s="138">
        <v>3971.86</v>
      </c>
      <c r="F26" s="298" t="s">
        <v>259</v>
      </c>
      <c r="G26" s="170" t="s">
        <v>259</v>
      </c>
      <c r="H26" s="138" t="s">
        <v>259</v>
      </c>
      <c r="I26" s="117" t="s">
        <v>259</v>
      </c>
      <c r="J26" s="138" t="s">
        <v>259</v>
      </c>
      <c r="K26" s="138" t="s">
        <v>259</v>
      </c>
    </row>
    <row r="27" spans="1:11" ht="12.75" hidden="1">
      <c r="A27" s="326" t="s">
        <v>315</v>
      </c>
      <c r="B27" s="312" t="s">
        <v>291</v>
      </c>
      <c r="C27" s="14" t="s">
        <v>73</v>
      </c>
      <c r="D27" s="279" t="s">
        <v>259</v>
      </c>
      <c r="E27" s="138"/>
      <c r="F27" s="298" t="s">
        <v>259</v>
      </c>
      <c r="G27" s="170" t="s">
        <v>259</v>
      </c>
      <c r="H27" s="138" t="s">
        <v>259</v>
      </c>
      <c r="I27" s="117" t="s">
        <v>259</v>
      </c>
      <c r="J27" s="138" t="s">
        <v>259</v>
      </c>
      <c r="K27" s="138" t="s">
        <v>259</v>
      </c>
    </row>
    <row r="28" spans="1:11" ht="12.75">
      <c r="A28" s="326"/>
      <c r="B28" s="313" t="s">
        <v>292</v>
      </c>
      <c r="C28" s="293"/>
      <c r="D28" s="279" t="s">
        <v>259</v>
      </c>
      <c r="E28" s="138">
        <v>34354.48</v>
      </c>
      <c r="F28" s="298" t="s">
        <v>259</v>
      </c>
      <c r="G28" s="170" t="s">
        <v>259</v>
      </c>
      <c r="H28" s="138" t="s">
        <v>259</v>
      </c>
      <c r="I28" s="117" t="s">
        <v>259</v>
      </c>
      <c r="J28" s="138" t="s">
        <v>259</v>
      </c>
      <c r="K28" s="138" t="s">
        <v>259</v>
      </c>
    </row>
    <row r="29" spans="1:11" ht="15.75" customHeight="1">
      <c r="A29" s="326"/>
      <c r="B29" s="314" t="s">
        <v>293</v>
      </c>
      <c r="C29" s="293"/>
      <c r="D29" s="279" t="s">
        <v>259</v>
      </c>
      <c r="E29" s="359">
        <f>E26/E28</f>
        <v>0.11561403345356995</v>
      </c>
      <c r="F29" s="298" t="s">
        <v>259</v>
      </c>
      <c r="G29" s="170" t="s">
        <v>259</v>
      </c>
      <c r="H29" s="138" t="s">
        <v>259</v>
      </c>
      <c r="I29" s="117" t="s">
        <v>259</v>
      </c>
      <c r="J29" s="138" t="s">
        <v>259</v>
      </c>
      <c r="K29" s="138" t="s">
        <v>259</v>
      </c>
    </row>
    <row r="30" spans="1:11" ht="12.75" hidden="1">
      <c r="A30" s="325"/>
      <c r="B30" s="315" t="s">
        <v>294</v>
      </c>
      <c r="C30" s="293"/>
      <c r="D30" s="279" t="s">
        <v>259</v>
      </c>
      <c r="E30" s="138">
        <f>E32*E33*E34</f>
        <v>0</v>
      </c>
      <c r="F30" s="298" t="s">
        <v>259</v>
      </c>
      <c r="G30" s="170" t="s">
        <v>259</v>
      </c>
      <c r="H30" s="138" t="s">
        <v>259</v>
      </c>
      <c r="I30" s="117" t="s">
        <v>259</v>
      </c>
      <c r="J30" s="138" t="s">
        <v>259</v>
      </c>
      <c r="K30" s="138" t="s">
        <v>259</v>
      </c>
    </row>
    <row r="31" spans="1:11" ht="12.75" hidden="1">
      <c r="A31" s="325"/>
      <c r="B31" s="316" t="s">
        <v>295</v>
      </c>
      <c r="C31" s="293"/>
      <c r="D31" s="279" t="s">
        <v>259</v>
      </c>
      <c r="E31" s="138"/>
      <c r="F31" s="298" t="s">
        <v>259</v>
      </c>
      <c r="G31" s="170" t="s">
        <v>259</v>
      </c>
      <c r="H31" s="138" t="s">
        <v>259</v>
      </c>
      <c r="I31" s="117" t="s">
        <v>259</v>
      </c>
      <c r="J31" s="138" t="s">
        <v>259</v>
      </c>
      <c r="K31" s="138" t="s">
        <v>259</v>
      </c>
    </row>
    <row r="32" spans="1:11" ht="12.75" hidden="1">
      <c r="A32" s="325"/>
      <c r="B32" s="317" t="s">
        <v>296</v>
      </c>
      <c r="C32" s="293"/>
      <c r="D32" s="279" t="s">
        <v>259</v>
      </c>
      <c r="E32" s="138"/>
      <c r="F32" s="298" t="s">
        <v>259</v>
      </c>
      <c r="G32" s="170" t="s">
        <v>259</v>
      </c>
      <c r="H32" s="138" t="s">
        <v>259</v>
      </c>
      <c r="I32" s="117" t="s">
        <v>259</v>
      </c>
      <c r="J32" s="138" t="s">
        <v>259</v>
      </c>
      <c r="K32" s="138" t="s">
        <v>259</v>
      </c>
    </row>
    <row r="33" spans="1:11" ht="12.75" hidden="1">
      <c r="A33" s="325"/>
      <c r="B33" s="316" t="s">
        <v>297</v>
      </c>
      <c r="C33" s="293"/>
      <c r="D33" s="279" t="s">
        <v>259</v>
      </c>
      <c r="E33" s="138"/>
      <c r="F33" s="298" t="s">
        <v>259</v>
      </c>
      <c r="G33" s="170" t="s">
        <v>259</v>
      </c>
      <c r="H33" s="138" t="s">
        <v>259</v>
      </c>
      <c r="I33" s="117" t="s">
        <v>259</v>
      </c>
      <c r="J33" s="138" t="s">
        <v>259</v>
      </c>
      <c r="K33" s="138" t="s">
        <v>259</v>
      </c>
    </row>
    <row r="34" spans="1:11" ht="12.75" hidden="1">
      <c r="A34" s="325"/>
      <c r="B34" s="316" t="s">
        <v>298</v>
      </c>
      <c r="C34" s="293"/>
      <c r="D34" s="279" t="s">
        <v>259</v>
      </c>
      <c r="E34" s="138"/>
      <c r="F34" s="298" t="s">
        <v>259</v>
      </c>
      <c r="G34" s="170" t="s">
        <v>259</v>
      </c>
      <c r="H34" s="138" t="s">
        <v>259</v>
      </c>
      <c r="I34" s="117" t="s">
        <v>259</v>
      </c>
      <c r="J34" s="138" t="s">
        <v>259</v>
      </c>
      <c r="K34" s="138" t="s">
        <v>259</v>
      </c>
    </row>
    <row r="35" spans="1:11" ht="12.75">
      <c r="A35" s="325" t="s">
        <v>87</v>
      </c>
      <c r="B35" s="311" t="s">
        <v>300</v>
      </c>
      <c r="C35" s="14" t="s">
        <v>73</v>
      </c>
      <c r="D35" s="279" t="s">
        <v>259</v>
      </c>
      <c r="E35" s="138">
        <f>E36+E37</f>
        <v>104.76</v>
      </c>
      <c r="F35" s="298" t="s">
        <v>259</v>
      </c>
      <c r="G35" s="170" t="s">
        <v>259</v>
      </c>
      <c r="H35" s="138" t="s">
        <v>259</v>
      </c>
      <c r="I35" s="117" t="s">
        <v>259</v>
      </c>
      <c r="J35" s="138" t="s">
        <v>259</v>
      </c>
      <c r="K35" s="138" t="s">
        <v>259</v>
      </c>
    </row>
    <row r="36" spans="1:11" ht="12.75">
      <c r="A36" s="326" t="s">
        <v>316</v>
      </c>
      <c r="B36" s="312" t="s">
        <v>290</v>
      </c>
      <c r="C36" s="14" t="s">
        <v>73</v>
      </c>
      <c r="D36" s="279" t="s">
        <v>259</v>
      </c>
      <c r="E36" s="138">
        <v>104.76</v>
      </c>
      <c r="F36" s="298" t="s">
        <v>259</v>
      </c>
      <c r="G36" s="170" t="s">
        <v>259</v>
      </c>
      <c r="H36" s="138" t="s">
        <v>259</v>
      </c>
      <c r="I36" s="117" t="s">
        <v>259</v>
      </c>
      <c r="J36" s="138" t="s">
        <v>259</v>
      </c>
      <c r="K36" s="138" t="s">
        <v>259</v>
      </c>
    </row>
    <row r="37" spans="1:11" ht="12.75" hidden="1">
      <c r="A37" s="326" t="s">
        <v>317</v>
      </c>
      <c r="B37" s="312" t="s">
        <v>291</v>
      </c>
      <c r="C37" s="14" t="s">
        <v>73</v>
      </c>
      <c r="D37" s="279" t="s">
        <v>259</v>
      </c>
      <c r="E37" s="138"/>
      <c r="F37" s="298" t="s">
        <v>259</v>
      </c>
      <c r="G37" s="170" t="s">
        <v>259</v>
      </c>
      <c r="H37" s="138" t="s">
        <v>259</v>
      </c>
      <c r="I37" s="117" t="s">
        <v>259</v>
      </c>
      <c r="J37" s="138" t="s">
        <v>259</v>
      </c>
      <c r="K37" s="138" t="s">
        <v>259</v>
      </c>
    </row>
    <row r="38" spans="1:11" ht="12.75">
      <c r="A38" s="326"/>
      <c r="B38" s="313" t="s">
        <v>301</v>
      </c>
      <c r="C38" s="293"/>
      <c r="D38" s="279" t="s">
        <v>259</v>
      </c>
      <c r="E38" s="138">
        <v>1162.55</v>
      </c>
      <c r="F38" s="298" t="s">
        <v>259</v>
      </c>
      <c r="G38" s="170" t="s">
        <v>259</v>
      </c>
      <c r="H38" s="138" t="s">
        <v>259</v>
      </c>
      <c r="I38" s="117" t="s">
        <v>259</v>
      </c>
      <c r="J38" s="138" t="s">
        <v>259</v>
      </c>
      <c r="K38" s="138" t="s">
        <v>259</v>
      </c>
    </row>
    <row r="39" spans="1:11" ht="12" customHeight="1">
      <c r="A39" s="326"/>
      <c r="B39" s="314" t="s">
        <v>293</v>
      </c>
      <c r="C39" s="293"/>
      <c r="D39" s="279" t="s">
        <v>259</v>
      </c>
      <c r="E39" s="359">
        <f>E36/E38</f>
        <v>0.09011225323641994</v>
      </c>
      <c r="F39" s="298" t="s">
        <v>259</v>
      </c>
      <c r="G39" s="170" t="s">
        <v>259</v>
      </c>
      <c r="H39" s="138" t="s">
        <v>259</v>
      </c>
      <c r="I39" s="117" t="s">
        <v>259</v>
      </c>
      <c r="J39" s="138" t="s">
        <v>259</v>
      </c>
      <c r="K39" s="138" t="s">
        <v>259</v>
      </c>
    </row>
    <row r="40" spans="1:11" ht="12.75" hidden="1">
      <c r="A40" s="325"/>
      <c r="B40" s="318" t="s">
        <v>294</v>
      </c>
      <c r="C40" s="293"/>
      <c r="D40" s="279" t="s">
        <v>259</v>
      </c>
      <c r="E40" s="138"/>
      <c r="F40" s="298" t="s">
        <v>259</v>
      </c>
      <c r="G40" s="170" t="s">
        <v>259</v>
      </c>
      <c r="H40" s="138" t="s">
        <v>259</v>
      </c>
      <c r="I40" s="117" t="s">
        <v>259</v>
      </c>
      <c r="J40" s="138" t="s">
        <v>259</v>
      </c>
      <c r="K40" s="138" t="s">
        <v>259</v>
      </c>
    </row>
    <row r="41" spans="1:11" ht="12.75" hidden="1">
      <c r="A41" s="325"/>
      <c r="B41" s="316" t="s">
        <v>295</v>
      </c>
      <c r="C41" s="293"/>
      <c r="D41" s="279" t="s">
        <v>259</v>
      </c>
      <c r="E41" s="138"/>
      <c r="F41" s="298" t="s">
        <v>259</v>
      </c>
      <c r="G41" s="170" t="s">
        <v>259</v>
      </c>
      <c r="H41" s="138" t="s">
        <v>259</v>
      </c>
      <c r="I41" s="117" t="s">
        <v>259</v>
      </c>
      <c r="J41" s="138" t="s">
        <v>259</v>
      </c>
      <c r="K41" s="138" t="s">
        <v>259</v>
      </c>
    </row>
    <row r="42" spans="1:11" ht="12.75" hidden="1">
      <c r="A42" s="325"/>
      <c r="B42" s="318" t="s">
        <v>296</v>
      </c>
      <c r="C42" s="293"/>
      <c r="D42" s="279" t="s">
        <v>259</v>
      </c>
      <c r="E42" s="138"/>
      <c r="F42" s="298" t="s">
        <v>259</v>
      </c>
      <c r="G42" s="170" t="s">
        <v>259</v>
      </c>
      <c r="H42" s="138" t="s">
        <v>259</v>
      </c>
      <c r="I42" s="117" t="s">
        <v>259</v>
      </c>
      <c r="J42" s="138" t="s">
        <v>259</v>
      </c>
      <c r="K42" s="138" t="s">
        <v>259</v>
      </c>
    </row>
    <row r="43" spans="1:11" ht="18.75" hidden="1">
      <c r="A43" s="325"/>
      <c r="B43" s="316" t="s">
        <v>302</v>
      </c>
      <c r="C43" s="293"/>
      <c r="D43" s="279" t="s">
        <v>259</v>
      </c>
      <c r="E43" s="138"/>
      <c r="F43" s="298" t="s">
        <v>259</v>
      </c>
      <c r="G43" s="170" t="s">
        <v>259</v>
      </c>
      <c r="H43" s="138" t="s">
        <v>259</v>
      </c>
      <c r="I43" s="117" t="s">
        <v>259</v>
      </c>
      <c r="J43" s="138" t="s">
        <v>259</v>
      </c>
      <c r="K43" s="138" t="s">
        <v>259</v>
      </c>
    </row>
    <row r="44" spans="1:11" ht="12.75" hidden="1">
      <c r="A44" s="325" t="s">
        <v>90</v>
      </c>
      <c r="B44" s="311" t="s">
        <v>304</v>
      </c>
      <c r="C44" s="14" t="s">
        <v>73</v>
      </c>
      <c r="D44" s="279" t="s">
        <v>259</v>
      </c>
      <c r="E44" s="138"/>
      <c r="F44" s="298" t="s">
        <v>259</v>
      </c>
      <c r="G44" s="170" t="s">
        <v>259</v>
      </c>
      <c r="H44" s="138" t="s">
        <v>259</v>
      </c>
      <c r="I44" s="117" t="s">
        <v>259</v>
      </c>
      <c r="J44" s="138" t="s">
        <v>259</v>
      </c>
      <c r="K44" s="138" t="s">
        <v>259</v>
      </c>
    </row>
    <row r="45" spans="1:11" ht="12.75">
      <c r="A45" s="325" t="s">
        <v>92</v>
      </c>
      <c r="B45" s="311" t="s">
        <v>306</v>
      </c>
      <c r="C45" s="14" t="s">
        <v>73</v>
      </c>
      <c r="D45" s="279" t="s">
        <v>259</v>
      </c>
      <c r="E45" s="138">
        <f>E46+E55</f>
        <v>10507.07</v>
      </c>
      <c r="F45" s="298" t="s">
        <v>259</v>
      </c>
      <c r="G45" s="170" t="s">
        <v>259</v>
      </c>
      <c r="H45" s="138" t="s">
        <v>259</v>
      </c>
      <c r="I45" s="117" t="s">
        <v>259</v>
      </c>
      <c r="J45" s="138" t="s">
        <v>259</v>
      </c>
      <c r="K45" s="138" t="s">
        <v>259</v>
      </c>
    </row>
    <row r="46" spans="1:11" ht="12.75">
      <c r="A46" s="325"/>
      <c r="B46" s="312" t="s">
        <v>290</v>
      </c>
      <c r="C46" s="14" t="s">
        <v>73</v>
      </c>
      <c r="D46" s="279" t="s">
        <v>259</v>
      </c>
      <c r="E46" s="138">
        <f>E47+E51</f>
        <v>10507.07</v>
      </c>
      <c r="F46" s="298" t="s">
        <v>259</v>
      </c>
      <c r="G46" s="170" t="s">
        <v>259</v>
      </c>
      <c r="H46" s="138" t="s">
        <v>259</v>
      </c>
      <c r="I46" s="117" t="s">
        <v>259</v>
      </c>
      <c r="J46" s="138" t="s">
        <v>259</v>
      </c>
      <c r="K46" s="138" t="s">
        <v>259</v>
      </c>
    </row>
    <row r="47" spans="1:11" ht="12.75">
      <c r="A47" s="325"/>
      <c r="B47" s="312" t="s">
        <v>363</v>
      </c>
      <c r="C47" s="14" t="s">
        <v>73</v>
      </c>
      <c r="D47" s="279" t="s">
        <v>259</v>
      </c>
      <c r="E47" s="138">
        <f>E48+E49+E50</f>
        <v>10507.07</v>
      </c>
      <c r="F47" s="298" t="s">
        <v>259</v>
      </c>
      <c r="G47" s="170" t="s">
        <v>259</v>
      </c>
      <c r="H47" s="138" t="s">
        <v>259</v>
      </c>
      <c r="I47" s="117" t="s">
        <v>259</v>
      </c>
      <c r="J47" s="138" t="s">
        <v>259</v>
      </c>
      <c r="K47" s="138" t="s">
        <v>259</v>
      </c>
    </row>
    <row r="48" spans="1:11" ht="12.75">
      <c r="A48" s="325"/>
      <c r="B48" s="319" t="s">
        <v>307</v>
      </c>
      <c r="C48" s="14" t="s">
        <v>73</v>
      </c>
      <c r="D48" s="279" t="s">
        <v>259</v>
      </c>
      <c r="E48" s="138">
        <v>254.08</v>
      </c>
      <c r="F48" s="298" t="s">
        <v>259</v>
      </c>
      <c r="G48" s="170" t="s">
        <v>259</v>
      </c>
      <c r="H48" s="138" t="s">
        <v>259</v>
      </c>
      <c r="I48" s="117" t="s">
        <v>259</v>
      </c>
      <c r="J48" s="138" t="s">
        <v>259</v>
      </c>
      <c r="K48" s="138" t="s">
        <v>259</v>
      </c>
    </row>
    <row r="49" spans="1:11" ht="12.75">
      <c r="A49" s="325"/>
      <c r="B49" s="319" t="s">
        <v>308</v>
      </c>
      <c r="C49" s="14" t="s">
        <v>73</v>
      </c>
      <c r="D49" s="279" t="s">
        <v>259</v>
      </c>
      <c r="E49" s="138">
        <v>1549.28</v>
      </c>
      <c r="F49" s="298" t="s">
        <v>259</v>
      </c>
      <c r="G49" s="170" t="s">
        <v>259</v>
      </c>
      <c r="H49" s="138" t="s">
        <v>259</v>
      </c>
      <c r="I49" s="117" t="s">
        <v>259</v>
      </c>
      <c r="J49" s="138" t="s">
        <v>259</v>
      </c>
      <c r="K49" s="138" t="s">
        <v>259</v>
      </c>
    </row>
    <row r="50" spans="1:11" ht="12.75">
      <c r="A50" s="325"/>
      <c r="B50" s="319" t="s">
        <v>309</v>
      </c>
      <c r="C50" s="14" t="s">
        <v>73</v>
      </c>
      <c r="D50" s="279" t="s">
        <v>259</v>
      </c>
      <c r="E50" s="138">
        <v>8703.71</v>
      </c>
      <c r="F50" s="298" t="s">
        <v>259</v>
      </c>
      <c r="G50" s="170" t="s">
        <v>259</v>
      </c>
      <c r="H50" s="138" t="s">
        <v>259</v>
      </c>
      <c r="I50" s="117" t="s">
        <v>259</v>
      </c>
      <c r="J50" s="138" t="s">
        <v>259</v>
      </c>
      <c r="K50" s="138" t="s">
        <v>259</v>
      </c>
    </row>
    <row r="51" spans="1:11" ht="12.75" hidden="1">
      <c r="A51" s="325"/>
      <c r="B51" s="320" t="s">
        <v>313</v>
      </c>
      <c r="C51" s="14" t="s">
        <v>73</v>
      </c>
      <c r="D51" s="279" t="s">
        <v>259</v>
      </c>
      <c r="E51" s="138"/>
      <c r="F51" s="298" t="s">
        <v>259</v>
      </c>
      <c r="G51" s="170" t="s">
        <v>259</v>
      </c>
      <c r="H51" s="138" t="s">
        <v>259</v>
      </c>
      <c r="I51" s="117" t="s">
        <v>259</v>
      </c>
      <c r="J51" s="138" t="s">
        <v>259</v>
      </c>
      <c r="K51" s="138" t="s">
        <v>259</v>
      </c>
    </row>
    <row r="52" spans="1:11" ht="12.75" hidden="1">
      <c r="A52" s="325"/>
      <c r="B52" s="319" t="s">
        <v>307</v>
      </c>
      <c r="C52" s="14" t="s">
        <v>73</v>
      </c>
      <c r="D52" s="279" t="s">
        <v>259</v>
      </c>
      <c r="E52" s="138"/>
      <c r="F52" s="298" t="s">
        <v>259</v>
      </c>
      <c r="G52" s="170" t="s">
        <v>259</v>
      </c>
      <c r="H52" s="138" t="s">
        <v>259</v>
      </c>
      <c r="I52" s="117" t="s">
        <v>259</v>
      </c>
      <c r="J52" s="138" t="s">
        <v>259</v>
      </c>
      <c r="K52" s="138" t="s">
        <v>259</v>
      </c>
    </row>
    <row r="53" spans="1:11" ht="12.75" hidden="1">
      <c r="A53" s="325"/>
      <c r="B53" s="319" t="s">
        <v>308</v>
      </c>
      <c r="C53" s="14" t="s">
        <v>73</v>
      </c>
      <c r="D53" s="279" t="s">
        <v>259</v>
      </c>
      <c r="E53" s="138"/>
      <c r="F53" s="298" t="s">
        <v>259</v>
      </c>
      <c r="G53" s="170" t="s">
        <v>259</v>
      </c>
      <c r="H53" s="138" t="s">
        <v>259</v>
      </c>
      <c r="I53" s="117" t="s">
        <v>259</v>
      </c>
      <c r="J53" s="138" t="s">
        <v>259</v>
      </c>
      <c r="K53" s="138" t="s">
        <v>259</v>
      </c>
    </row>
    <row r="54" spans="1:11" ht="12.75" hidden="1">
      <c r="A54" s="325"/>
      <c r="B54" s="319" t="s">
        <v>309</v>
      </c>
      <c r="C54" s="14" t="s">
        <v>73</v>
      </c>
      <c r="D54" s="279" t="s">
        <v>259</v>
      </c>
      <c r="E54" s="138"/>
      <c r="F54" s="298" t="s">
        <v>259</v>
      </c>
      <c r="G54" s="170" t="s">
        <v>259</v>
      </c>
      <c r="H54" s="138" t="s">
        <v>259</v>
      </c>
      <c r="I54" s="117" t="s">
        <v>259</v>
      </c>
      <c r="J54" s="138" t="s">
        <v>259</v>
      </c>
      <c r="K54" s="138" t="s">
        <v>259</v>
      </c>
    </row>
    <row r="55" spans="1:11" ht="12.75" hidden="1">
      <c r="A55" s="325"/>
      <c r="B55" s="312" t="s">
        <v>291</v>
      </c>
      <c r="C55" s="293"/>
      <c r="D55" s="279" t="s">
        <v>259</v>
      </c>
      <c r="E55" s="138"/>
      <c r="F55" s="298" t="s">
        <v>259</v>
      </c>
      <c r="G55" s="170" t="s">
        <v>259</v>
      </c>
      <c r="H55" s="138" t="s">
        <v>259</v>
      </c>
      <c r="I55" s="117" t="s">
        <v>259</v>
      </c>
      <c r="J55" s="138" t="s">
        <v>259</v>
      </c>
      <c r="K55" s="138" t="s">
        <v>259</v>
      </c>
    </row>
    <row r="56" spans="1:11" ht="12.75" hidden="1">
      <c r="A56" s="325"/>
      <c r="B56" s="319" t="s">
        <v>307</v>
      </c>
      <c r="C56" s="14" t="s">
        <v>73</v>
      </c>
      <c r="D56" s="279" t="s">
        <v>259</v>
      </c>
      <c r="E56" s="138"/>
      <c r="F56" s="298" t="s">
        <v>259</v>
      </c>
      <c r="G56" s="170" t="s">
        <v>259</v>
      </c>
      <c r="H56" s="138" t="s">
        <v>259</v>
      </c>
      <c r="I56" s="117" t="s">
        <v>259</v>
      </c>
      <c r="J56" s="138" t="s">
        <v>259</v>
      </c>
      <c r="K56" s="138" t="s">
        <v>259</v>
      </c>
    </row>
    <row r="57" spans="1:11" ht="12.75" hidden="1">
      <c r="A57" s="325"/>
      <c r="B57" s="319" t="s">
        <v>308</v>
      </c>
      <c r="C57" s="14" t="s">
        <v>73</v>
      </c>
      <c r="D57" s="279" t="s">
        <v>259</v>
      </c>
      <c r="E57" s="138"/>
      <c r="F57" s="298" t="s">
        <v>259</v>
      </c>
      <c r="G57" s="170" t="s">
        <v>259</v>
      </c>
      <c r="H57" s="138" t="s">
        <v>259</v>
      </c>
      <c r="I57" s="117" t="s">
        <v>259</v>
      </c>
      <c r="J57" s="138" t="s">
        <v>259</v>
      </c>
      <c r="K57" s="138" t="s">
        <v>259</v>
      </c>
    </row>
    <row r="58" spans="1:11" ht="12.75" hidden="1">
      <c r="A58" s="325"/>
      <c r="B58" s="319" t="s">
        <v>309</v>
      </c>
      <c r="C58" s="14" t="s">
        <v>73</v>
      </c>
      <c r="D58" s="279" t="s">
        <v>259</v>
      </c>
      <c r="E58" s="138"/>
      <c r="F58" s="298" t="s">
        <v>259</v>
      </c>
      <c r="G58" s="170" t="s">
        <v>259</v>
      </c>
      <c r="H58" s="138" t="s">
        <v>259</v>
      </c>
      <c r="I58" s="117" t="s">
        <v>259</v>
      </c>
      <c r="J58" s="138" t="s">
        <v>259</v>
      </c>
      <c r="K58" s="138" t="s">
        <v>259</v>
      </c>
    </row>
    <row r="59" spans="1:11" ht="12.75" hidden="1">
      <c r="A59" s="325"/>
      <c r="B59" s="317" t="s">
        <v>310</v>
      </c>
      <c r="C59" s="293"/>
      <c r="D59" s="279" t="s">
        <v>259</v>
      </c>
      <c r="E59" s="138"/>
      <c r="F59" s="298" t="s">
        <v>259</v>
      </c>
      <c r="G59" s="170" t="s">
        <v>259</v>
      </c>
      <c r="H59" s="138" t="s">
        <v>259</v>
      </c>
      <c r="I59" s="117" t="s">
        <v>259</v>
      </c>
      <c r="J59" s="138" t="s">
        <v>259</v>
      </c>
      <c r="K59" s="138" t="s">
        <v>259</v>
      </c>
    </row>
    <row r="60" spans="1:11" ht="12.75">
      <c r="A60" s="325" t="s">
        <v>96</v>
      </c>
      <c r="B60" s="311" t="s">
        <v>312</v>
      </c>
      <c r="C60" s="14" t="s">
        <v>73</v>
      </c>
      <c r="D60" s="279" t="s">
        <v>259</v>
      </c>
      <c r="E60" s="138">
        <f>E61+E64</f>
        <v>497.97</v>
      </c>
      <c r="F60" s="298" t="s">
        <v>259</v>
      </c>
      <c r="G60" s="170" t="s">
        <v>259</v>
      </c>
      <c r="H60" s="138" t="s">
        <v>259</v>
      </c>
      <c r="I60" s="117" t="s">
        <v>259</v>
      </c>
      <c r="J60" s="138" t="s">
        <v>259</v>
      </c>
      <c r="K60" s="138" t="s">
        <v>259</v>
      </c>
    </row>
    <row r="61" spans="1:11" ht="12.75">
      <c r="A61" s="327"/>
      <c r="B61" s="312" t="s">
        <v>290</v>
      </c>
      <c r="C61" s="14" t="s">
        <v>73</v>
      </c>
      <c r="D61" s="279" t="s">
        <v>259</v>
      </c>
      <c r="E61" s="138">
        <f>E62+E63</f>
        <v>497.97</v>
      </c>
      <c r="F61" s="298" t="s">
        <v>259</v>
      </c>
      <c r="G61" s="170" t="s">
        <v>259</v>
      </c>
      <c r="H61" s="138" t="s">
        <v>259</v>
      </c>
      <c r="I61" s="117" t="s">
        <v>259</v>
      </c>
      <c r="J61" s="138" t="s">
        <v>259</v>
      </c>
      <c r="K61" s="138" t="s">
        <v>259</v>
      </c>
    </row>
    <row r="62" spans="1:11" ht="12.75">
      <c r="A62" s="327"/>
      <c r="B62" s="312" t="s">
        <v>363</v>
      </c>
      <c r="C62" s="14" t="s">
        <v>73</v>
      </c>
      <c r="D62" s="279" t="s">
        <v>259</v>
      </c>
      <c r="E62" s="138">
        <v>497.97</v>
      </c>
      <c r="F62" s="298" t="s">
        <v>259</v>
      </c>
      <c r="G62" s="170" t="s">
        <v>259</v>
      </c>
      <c r="H62" s="138" t="s">
        <v>259</v>
      </c>
      <c r="I62" s="117" t="s">
        <v>259</v>
      </c>
      <c r="J62" s="138" t="s">
        <v>259</v>
      </c>
      <c r="K62" s="138" t="s">
        <v>259</v>
      </c>
    </row>
    <row r="63" spans="1:11" ht="12.75" hidden="1">
      <c r="A63" s="327"/>
      <c r="B63" s="321" t="s">
        <v>364</v>
      </c>
      <c r="C63" s="14" t="s">
        <v>73</v>
      </c>
      <c r="D63" s="279" t="s">
        <v>259</v>
      </c>
      <c r="E63" s="138"/>
      <c r="F63" s="298" t="s">
        <v>259</v>
      </c>
      <c r="G63" s="170" t="s">
        <v>259</v>
      </c>
      <c r="H63" s="138" t="s">
        <v>259</v>
      </c>
      <c r="I63" s="117" t="s">
        <v>259</v>
      </c>
      <c r="J63" s="138" t="s">
        <v>259</v>
      </c>
      <c r="K63" s="138" t="s">
        <v>259</v>
      </c>
    </row>
    <row r="64" spans="1:11" ht="12.75" hidden="1">
      <c r="A64" s="325"/>
      <c r="B64" s="312" t="s">
        <v>291</v>
      </c>
      <c r="C64" s="14" t="s">
        <v>73</v>
      </c>
      <c r="D64" s="279" t="s">
        <v>259</v>
      </c>
      <c r="E64" s="138"/>
      <c r="F64" s="298" t="s">
        <v>259</v>
      </c>
      <c r="G64" s="170" t="s">
        <v>259</v>
      </c>
      <c r="H64" s="138" t="s">
        <v>259</v>
      </c>
      <c r="I64" s="117" t="s">
        <v>259</v>
      </c>
      <c r="J64" s="138" t="s">
        <v>259</v>
      </c>
      <c r="K64" s="138" t="s">
        <v>259</v>
      </c>
    </row>
    <row r="65" spans="1:11" ht="13.5" hidden="1" thickBot="1">
      <c r="A65" s="328"/>
      <c r="B65" s="322" t="s">
        <v>310</v>
      </c>
      <c r="C65" s="20"/>
      <c r="D65" s="296" t="s">
        <v>259</v>
      </c>
      <c r="E65" s="139"/>
      <c r="F65" s="299" t="s">
        <v>259</v>
      </c>
      <c r="G65" s="171" t="s">
        <v>259</v>
      </c>
      <c r="H65" s="139" t="s">
        <v>259</v>
      </c>
      <c r="I65" s="118" t="s">
        <v>259</v>
      </c>
      <c r="J65" s="139" t="s">
        <v>259</v>
      </c>
      <c r="K65" s="139" t="s">
        <v>259</v>
      </c>
    </row>
    <row r="66" spans="1:11" ht="18.75">
      <c r="A66" s="53" t="s">
        <v>199</v>
      </c>
      <c r="B66" s="292" t="s">
        <v>281</v>
      </c>
      <c r="C66" s="294" t="s">
        <v>73</v>
      </c>
      <c r="D66" s="178" t="s">
        <v>259</v>
      </c>
      <c r="E66" s="140">
        <f>E67+E68</f>
        <v>14617.869999999999</v>
      </c>
      <c r="F66" s="297" t="s">
        <v>259</v>
      </c>
      <c r="G66" s="207" t="s">
        <v>259</v>
      </c>
      <c r="H66" s="140" t="s">
        <v>259</v>
      </c>
      <c r="I66" s="119" t="s">
        <v>259</v>
      </c>
      <c r="J66" s="140" t="s">
        <v>259</v>
      </c>
      <c r="K66" s="140" t="s">
        <v>259</v>
      </c>
    </row>
    <row r="67" spans="1:11" ht="45" customHeight="1" hidden="1">
      <c r="A67" s="7" t="s">
        <v>52</v>
      </c>
      <c r="B67" s="303" t="s">
        <v>198</v>
      </c>
      <c r="C67" s="304" t="s">
        <v>73</v>
      </c>
      <c r="D67" s="305" t="s">
        <v>259</v>
      </c>
      <c r="E67" s="304"/>
      <c r="F67" s="297" t="s">
        <v>259</v>
      </c>
      <c r="G67" s="207" t="s">
        <v>259</v>
      </c>
      <c r="H67" s="140" t="s">
        <v>259</v>
      </c>
      <c r="I67" s="119" t="s">
        <v>259</v>
      </c>
      <c r="J67" s="140" t="s">
        <v>259</v>
      </c>
      <c r="K67" s="140" t="s">
        <v>259</v>
      </c>
    </row>
    <row r="68" spans="1:11" ht="12.75">
      <c r="A68" s="7" t="s">
        <v>53</v>
      </c>
      <c r="B68" s="306" t="s">
        <v>78</v>
      </c>
      <c r="C68" s="304" t="s">
        <v>73</v>
      </c>
      <c r="D68" s="305" t="s">
        <v>259</v>
      </c>
      <c r="E68" s="304">
        <f>E69+E87+E88+E99</f>
        <v>14617.869999999999</v>
      </c>
      <c r="F68" s="297" t="s">
        <v>259</v>
      </c>
      <c r="G68" s="207" t="s">
        <v>259</v>
      </c>
      <c r="H68" s="140" t="s">
        <v>259</v>
      </c>
      <c r="I68" s="119" t="s">
        <v>259</v>
      </c>
      <c r="J68" s="140" t="s">
        <v>259</v>
      </c>
      <c r="K68" s="140" t="s">
        <v>259</v>
      </c>
    </row>
    <row r="69" spans="1:11" ht="12.75">
      <c r="A69" s="7" t="s">
        <v>101</v>
      </c>
      <c r="B69" s="13" t="s">
        <v>80</v>
      </c>
      <c r="C69" s="14" t="s">
        <v>73</v>
      </c>
      <c r="D69" s="176" t="s">
        <v>259</v>
      </c>
      <c r="E69" s="141">
        <f>E70+E80</f>
        <v>3612.8300000000004</v>
      </c>
      <c r="F69" s="298" t="s">
        <v>259</v>
      </c>
      <c r="G69" s="170" t="s">
        <v>259</v>
      </c>
      <c r="H69" s="138" t="s">
        <v>259</v>
      </c>
      <c r="I69" s="117" t="s">
        <v>259</v>
      </c>
      <c r="J69" s="138" t="s">
        <v>259</v>
      </c>
      <c r="K69" s="138" t="s">
        <v>259</v>
      </c>
    </row>
    <row r="70" spans="1:11" ht="12.75">
      <c r="A70" s="7" t="s">
        <v>318</v>
      </c>
      <c r="B70" s="16" t="s">
        <v>82</v>
      </c>
      <c r="C70" s="14" t="s">
        <v>73</v>
      </c>
      <c r="D70" s="176" t="s">
        <v>259</v>
      </c>
      <c r="E70" s="138">
        <f>E71+E72</f>
        <v>3508.07</v>
      </c>
      <c r="F70" s="298" t="s">
        <v>259</v>
      </c>
      <c r="G70" s="170" t="s">
        <v>259</v>
      </c>
      <c r="H70" s="138" t="s">
        <v>259</v>
      </c>
      <c r="I70" s="117" t="s">
        <v>259</v>
      </c>
      <c r="J70" s="138" t="s">
        <v>259</v>
      </c>
      <c r="K70" s="138" t="s">
        <v>259</v>
      </c>
    </row>
    <row r="71" spans="1:12" ht="12.75">
      <c r="A71" s="7"/>
      <c r="B71" s="16" t="s">
        <v>83</v>
      </c>
      <c r="C71" s="14" t="s">
        <v>73</v>
      </c>
      <c r="D71" s="176" t="s">
        <v>259</v>
      </c>
      <c r="E71" s="138">
        <v>3508.07</v>
      </c>
      <c r="F71" s="298" t="s">
        <v>259</v>
      </c>
      <c r="G71" s="170" t="s">
        <v>259</v>
      </c>
      <c r="H71" s="138" t="s">
        <v>259</v>
      </c>
      <c r="I71" s="117" t="s">
        <v>259</v>
      </c>
      <c r="J71" s="138" t="s">
        <v>259</v>
      </c>
      <c r="K71" s="138" t="s">
        <v>259</v>
      </c>
      <c r="L71" s="1"/>
    </row>
    <row r="72" spans="1:12" ht="12.75" hidden="1">
      <c r="A72" s="7"/>
      <c r="B72" s="16" t="s">
        <v>84</v>
      </c>
      <c r="C72" s="14" t="s">
        <v>73</v>
      </c>
      <c r="D72" s="176" t="s">
        <v>259</v>
      </c>
      <c r="E72" s="138"/>
      <c r="F72" s="298" t="s">
        <v>259</v>
      </c>
      <c r="G72" s="170" t="s">
        <v>259</v>
      </c>
      <c r="H72" s="138" t="s">
        <v>259</v>
      </c>
      <c r="I72" s="117" t="s">
        <v>259</v>
      </c>
      <c r="J72" s="138" t="s">
        <v>259</v>
      </c>
      <c r="K72" s="138" t="s">
        <v>259</v>
      </c>
      <c r="L72" s="1"/>
    </row>
    <row r="73" spans="1:12" ht="12.75">
      <c r="A73" s="7"/>
      <c r="B73" s="23" t="s">
        <v>85</v>
      </c>
      <c r="C73" s="24"/>
      <c r="D73" s="180" t="s">
        <v>259</v>
      </c>
      <c r="E73" s="356">
        <v>34354.48</v>
      </c>
      <c r="F73" s="298" t="s">
        <v>259</v>
      </c>
      <c r="G73" s="170" t="s">
        <v>259</v>
      </c>
      <c r="H73" s="138" t="s">
        <v>259</v>
      </c>
      <c r="I73" s="117" t="s">
        <v>259</v>
      </c>
      <c r="J73" s="138" t="s">
        <v>259</v>
      </c>
      <c r="K73" s="138" t="s">
        <v>259</v>
      </c>
      <c r="L73" s="1"/>
    </row>
    <row r="74" spans="1:12" ht="12.75">
      <c r="A74" s="7"/>
      <c r="B74" s="23" t="s">
        <v>283</v>
      </c>
      <c r="C74" s="24"/>
      <c r="D74" s="180"/>
      <c r="E74" s="360">
        <v>0.017</v>
      </c>
      <c r="F74" s="298"/>
      <c r="G74" s="170"/>
      <c r="H74" s="138"/>
      <c r="I74" s="117"/>
      <c r="J74" s="138"/>
      <c r="K74" s="138"/>
      <c r="L74" s="1"/>
    </row>
    <row r="75" spans="1:11" ht="12.75" hidden="1">
      <c r="A75" s="7"/>
      <c r="B75" s="23" t="s">
        <v>86</v>
      </c>
      <c r="C75" s="24"/>
      <c r="D75" s="180" t="s">
        <v>259</v>
      </c>
      <c r="E75" s="356"/>
      <c r="F75" s="298" t="s">
        <v>259</v>
      </c>
      <c r="G75" s="170" t="s">
        <v>259</v>
      </c>
      <c r="H75" s="138" t="s">
        <v>259</v>
      </c>
      <c r="I75" s="117" t="s">
        <v>259</v>
      </c>
      <c r="J75" s="138" t="s">
        <v>259</v>
      </c>
      <c r="K75" s="138" t="s">
        <v>259</v>
      </c>
    </row>
    <row r="76" spans="1:11" ht="12.75" hidden="1">
      <c r="A76" s="7"/>
      <c r="B76" s="23" t="s">
        <v>282</v>
      </c>
      <c r="C76" s="24"/>
      <c r="D76" s="180" t="s">
        <v>259</v>
      </c>
      <c r="E76" s="356"/>
      <c r="F76" s="298" t="s">
        <v>259</v>
      </c>
      <c r="G76" s="170" t="s">
        <v>259</v>
      </c>
      <c r="H76" s="138" t="s">
        <v>259</v>
      </c>
      <c r="I76" s="117" t="s">
        <v>259</v>
      </c>
      <c r="J76" s="138" t="s">
        <v>259</v>
      </c>
      <c r="K76" s="138" t="s">
        <v>259</v>
      </c>
    </row>
    <row r="77" spans="1:11" ht="12.75" customHeight="1" hidden="1">
      <c r="A77" s="7"/>
      <c r="B77" s="25" t="s">
        <v>366</v>
      </c>
      <c r="C77" s="24"/>
      <c r="D77" s="180" t="s">
        <v>259</v>
      </c>
      <c r="E77" s="356"/>
      <c r="F77" s="298" t="s">
        <v>259</v>
      </c>
      <c r="G77" s="170" t="s">
        <v>259</v>
      </c>
      <c r="H77" s="138" t="s">
        <v>259</v>
      </c>
      <c r="I77" s="117" t="s">
        <v>259</v>
      </c>
      <c r="J77" s="138" t="s">
        <v>259</v>
      </c>
      <c r="K77" s="138" t="s">
        <v>259</v>
      </c>
    </row>
    <row r="78" spans="1:11" ht="12.75" hidden="1">
      <c r="A78" s="7"/>
      <c r="B78" s="23" t="s">
        <v>89</v>
      </c>
      <c r="C78" s="24"/>
      <c r="D78" s="180" t="s">
        <v>259</v>
      </c>
      <c r="E78" s="356"/>
      <c r="F78" s="298" t="s">
        <v>259</v>
      </c>
      <c r="G78" s="170" t="s">
        <v>259</v>
      </c>
      <c r="H78" s="138" t="s">
        <v>259</v>
      </c>
      <c r="I78" s="117" t="s">
        <v>259</v>
      </c>
      <c r="J78" s="138" t="s">
        <v>259</v>
      </c>
      <c r="K78" s="138" t="s">
        <v>259</v>
      </c>
    </row>
    <row r="79" spans="1:11" ht="18.75" hidden="1">
      <c r="A79" s="7"/>
      <c r="B79" s="25" t="s">
        <v>284</v>
      </c>
      <c r="C79" s="24"/>
      <c r="D79" s="180"/>
      <c r="E79" s="356"/>
      <c r="F79" s="298"/>
      <c r="G79" s="170"/>
      <c r="H79" s="138"/>
      <c r="I79" s="117"/>
      <c r="J79" s="138"/>
      <c r="K79" s="138"/>
    </row>
    <row r="80" spans="1:11" ht="12.75">
      <c r="A80" s="7" t="s">
        <v>319</v>
      </c>
      <c r="B80" s="16" t="s">
        <v>88</v>
      </c>
      <c r="C80" s="14" t="s">
        <v>73</v>
      </c>
      <c r="D80" s="176" t="s">
        <v>259</v>
      </c>
      <c r="E80" s="138">
        <f>E81+E82</f>
        <v>104.76</v>
      </c>
      <c r="F80" s="298" t="s">
        <v>259</v>
      </c>
      <c r="G80" s="170" t="s">
        <v>259</v>
      </c>
      <c r="H80" s="138" t="s">
        <v>259</v>
      </c>
      <c r="I80" s="117" t="s">
        <v>259</v>
      </c>
      <c r="J80" s="138" t="s">
        <v>259</v>
      </c>
      <c r="K80" s="138" t="s">
        <v>259</v>
      </c>
    </row>
    <row r="81" spans="1:11" ht="12.75">
      <c r="A81" s="7"/>
      <c r="B81" s="26" t="s">
        <v>83</v>
      </c>
      <c r="C81" s="14" t="s">
        <v>73</v>
      </c>
      <c r="D81" s="176" t="s">
        <v>259</v>
      </c>
      <c r="E81" s="138">
        <v>104.76</v>
      </c>
      <c r="F81" s="298" t="s">
        <v>259</v>
      </c>
      <c r="G81" s="170" t="s">
        <v>259</v>
      </c>
      <c r="H81" s="138" t="s">
        <v>259</v>
      </c>
      <c r="I81" s="117" t="s">
        <v>259</v>
      </c>
      <c r="J81" s="138" t="s">
        <v>259</v>
      </c>
      <c r="K81" s="138" t="s">
        <v>259</v>
      </c>
    </row>
    <row r="82" spans="1:11" ht="12.75" hidden="1">
      <c r="A82" s="7"/>
      <c r="B82" s="16" t="s">
        <v>84</v>
      </c>
      <c r="C82" s="14" t="s">
        <v>73</v>
      </c>
      <c r="D82" s="176" t="s">
        <v>259</v>
      </c>
      <c r="E82" s="138"/>
      <c r="F82" s="298" t="s">
        <v>259</v>
      </c>
      <c r="G82" s="170" t="s">
        <v>259</v>
      </c>
      <c r="H82" s="138" t="s">
        <v>259</v>
      </c>
      <c r="I82" s="117" t="s">
        <v>259</v>
      </c>
      <c r="J82" s="138" t="s">
        <v>259</v>
      </c>
      <c r="K82" s="138" t="s">
        <v>259</v>
      </c>
    </row>
    <row r="83" spans="1:11" ht="12.75">
      <c r="A83" s="7"/>
      <c r="B83" s="27" t="s">
        <v>44</v>
      </c>
      <c r="C83" s="24"/>
      <c r="D83" s="180" t="s">
        <v>259</v>
      </c>
      <c r="E83" s="356">
        <v>1162.55</v>
      </c>
      <c r="F83" s="298" t="s">
        <v>259</v>
      </c>
      <c r="G83" s="170" t="s">
        <v>259</v>
      </c>
      <c r="H83" s="138" t="s">
        <v>259</v>
      </c>
      <c r="I83" s="117" t="s">
        <v>259</v>
      </c>
      <c r="J83" s="138" t="s">
        <v>259</v>
      </c>
      <c r="K83" s="138" t="s">
        <v>259</v>
      </c>
    </row>
    <row r="84" spans="1:11" ht="12.75" hidden="1">
      <c r="A84" s="7"/>
      <c r="B84" s="27" t="s">
        <v>45</v>
      </c>
      <c r="C84" s="24"/>
      <c r="D84" s="180" t="s">
        <v>259</v>
      </c>
      <c r="E84" s="356"/>
      <c r="F84" s="298" t="s">
        <v>259</v>
      </c>
      <c r="G84" s="170" t="s">
        <v>259</v>
      </c>
      <c r="H84" s="138" t="s">
        <v>259</v>
      </c>
      <c r="I84" s="117" t="s">
        <v>259</v>
      </c>
      <c r="J84" s="138" t="s">
        <v>259</v>
      </c>
      <c r="K84" s="138" t="s">
        <v>259</v>
      </c>
    </row>
    <row r="85" spans="1:11" ht="12.75" hidden="1">
      <c r="A85" s="7"/>
      <c r="B85" s="23" t="s">
        <v>89</v>
      </c>
      <c r="C85" s="24"/>
      <c r="D85" s="180" t="s">
        <v>259</v>
      </c>
      <c r="E85" s="356"/>
      <c r="F85" s="298" t="s">
        <v>259</v>
      </c>
      <c r="G85" s="170" t="s">
        <v>259</v>
      </c>
      <c r="H85" s="138" t="s">
        <v>259</v>
      </c>
      <c r="I85" s="117" t="s">
        <v>259</v>
      </c>
      <c r="J85" s="138" t="s">
        <v>259</v>
      </c>
      <c r="K85" s="138" t="s">
        <v>259</v>
      </c>
    </row>
    <row r="86" spans="1:11" ht="18.75" hidden="1">
      <c r="A86" s="7"/>
      <c r="B86" s="25" t="s">
        <v>284</v>
      </c>
      <c r="C86" s="24"/>
      <c r="D86" s="180" t="s">
        <v>259</v>
      </c>
      <c r="E86" s="356"/>
      <c r="F86" s="298" t="s">
        <v>259</v>
      </c>
      <c r="G86" s="170" t="s">
        <v>259</v>
      </c>
      <c r="H86" s="138" t="s">
        <v>259</v>
      </c>
      <c r="I86" s="117" t="s">
        <v>259</v>
      </c>
      <c r="J86" s="138" t="s">
        <v>259</v>
      </c>
      <c r="K86" s="138" t="s">
        <v>259</v>
      </c>
    </row>
    <row r="87" spans="1:11" ht="12.75" hidden="1">
      <c r="A87" s="7" t="s">
        <v>102</v>
      </c>
      <c r="B87" s="13" t="s">
        <v>91</v>
      </c>
      <c r="C87" s="14" t="s">
        <v>73</v>
      </c>
      <c r="D87" s="181" t="s">
        <v>259</v>
      </c>
      <c r="E87" s="141"/>
      <c r="F87" s="298" t="s">
        <v>259</v>
      </c>
      <c r="G87" s="170" t="s">
        <v>259</v>
      </c>
      <c r="H87" s="138" t="s">
        <v>259</v>
      </c>
      <c r="I87" s="117" t="s">
        <v>259</v>
      </c>
      <c r="J87" s="138" t="s">
        <v>259</v>
      </c>
      <c r="K87" s="138" t="s">
        <v>259</v>
      </c>
    </row>
    <row r="88" spans="1:11" ht="12.75">
      <c r="A88" s="7" t="s">
        <v>320</v>
      </c>
      <c r="B88" s="13" t="s">
        <v>93</v>
      </c>
      <c r="C88" s="14" t="s">
        <v>73</v>
      </c>
      <c r="D88" s="181" t="s">
        <v>259</v>
      </c>
      <c r="E88" s="141">
        <f>E89+E97</f>
        <v>10507.07</v>
      </c>
      <c r="F88" s="298" t="s">
        <v>259</v>
      </c>
      <c r="G88" s="170" t="s">
        <v>259</v>
      </c>
      <c r="H88" s="138" t="s">
        <v>259</v>
      </c>
      <c r="I88" s="117" t="s">
        <v>259</v>
      </c>
      <c r="J88" s="138" t="s">
        <v>259</v>
      </c>
      <c r="K88" s="138" t="s">
        <v>259</v>
      </c>
    </row>
    <row r="89" spans="1:11" ht="12.75">
      <c r="A89" s="7"/>
      <c r="B89" s="280" t="s">
        <v>35</v>
      </c>
      <c r="C89" s="14" t="s">
        <v>73</v>
      </c>
      <c r="D89" s="181" t="s">
        <v>259</v>
      </c>
      <c r="E89" s="141">
        <f>E90+E91+E96</f>
        <v>10507.07</v>
      </c>
      <c r="F89" s="298" t="s">
        <v>259</v>
      </c>
      <c r="G89" s="170" t="s">
        <v>259</v>
      </c>
      <c r="H89" s="138" t="s">
        <v>259</v>
      </c>
      <c r="I89" s="117" t="s">
        <v>259</v>
      </c>
      <c r="J89" s="138" t="s">
        <v>259</v>
      </c>
      <c r="K89" s="138" t="s">
        <v>259</v>
      </c>
    </row>
    <row r="90" spans="1:11" ht="12.75">
      <c r="A90" s="7"/>
      <c r="B90" s="28" t="s">
        <v>359</v>
      </c>
      <c r="C90" s="14" t="s">
        <v>73</v>
      </c>
      <c r="D90" s="181" t="s">
        <v>259</v>
      </c>
      <c r="E90" s="138">
        <v>10507.07</v>
      </c>
      <c r="F90" s="298" t="s">
        <v>259</v>
      </c>
      <c r="G90" s="170" t="s">
        <v>259</v>
      </c>
      <c r="H90" s="138" t="s">
        <v>259</v>
      </c>
      <c r="I90" s="117" t="s">
        <v>259</v>
      </c>
      <c r="J90" s="138" t="s">
        <v>259</v>
      </c>
      <c r="K90" s="138" t="s">
        <v>259</v>
      </c>
    </row>
    <row r="91" spans="1:11" ht="18" hidden="1">
      <c r="A91" s="7"/>
      <c r="B91" s="28" t="s">
        <v>268</v>
      </c>
      <c r="C91" s="14" t="s">
        <v>73</v>
      </c>
      <c r="D91" s="181" t="s">
        <v>259</v>
      </c>
      <c r="E91" s="138">
        <f>E92+E93+E94+E95</f>
        <v>0</v>
      </c>
      <c r="F91" s="298" t="s">
        <v>259</v>
      </c>
      <c r="G91" s="170" t="s">
        <v>259</v>
      </c>
      <c r="H91" s="138" t="s">
        <v>259</v>
      </c>
      <c r="I91" s="117" t="s">
        <v>259</v>
      </c>
      <c r="J91" s="138" t="s">
        <v>259</v>
      </c>
      <c r="K91" s="138" t="s">
        <v>259</v>
      </c>
    </row>
    <row r="92" spans="1:11" ht="12.75" hidden="1">
      <c r="A92" s="7"/>
      <c r="B92" s="30" t="s">
        <v>23</v>
      </c>
      <c r="C92" s="14" t="s">
        <v>73</v>
      </c>
      <c r="D92" s="181" t="s">
        <v>259</v>
      </c>
      <c r="E92" s="138"/>
      <c r="F92" s="298" t="s">
        <v>259</v>
      </c>
      <c r="G92" s="170" t="s">
        <v>259</v>
      </c>
      <c r="H92" s="138" t="s">
        <v>259</v>
      </c>
      <c r="I92" s="117" t="s">
        <v>259</v>
      </c>
      <c r="J92" s="138" t="s">
        <v>259</v>
      </c>
      <c r="K92" s="138" t="s">
        <v>259</v>
      </c>
    </row>
    <row r="93" spans="1:11" ht="12.75" hidden="1">
      <c r="A93" s="7"/>
      <c r="B93" s="30" t="s">
        <v>24</v>
      </c>
      <c r="C93" s="14" t="s">
        <v>73</v>
      </c>
      <c r="D93" s="181" t="s">
        <v>259</v>
      </c>
      <c r="E93" s="138"/>
      <c r="F93" s="298" t="s">
        <v>259</v>
      </c>
      <c r="G93" s="170" t="s">
        <v>259</v>
      </c>
      <c r="H93" s="138" t="s">
        <v>259</v>
      </c>
      <c r="I93" s="117" t="s">
        <v>259</v>
      </c>
      <c r="J93" s="138" t="s">
        <v>259</v>
      </c>
      <c r="K93" s="138" t="s">
        <v>259</v>
      </c>
    </row>
    <row r="94" spans="1:11" ht="12.75" hidden="1">
      <c r="A94" s="7"/>
      <c r="B94" s="30" t="s">
        <v>25</v>
      </c>
      <c r="C94" s="14" t="s">
        <v>73</v>
      </c>
      <c r="D94" s="181" t="s">
        <v>259</v>
      </c>
      <c r="E94" s="138"/>
      <c r="F94" s="298" t="s">
        <v>259</v>
      </c>
      <c r="G94" s="170" t="s">
        <v>259</v>
      </c>
      <c r="H94" s="138" t="s">
        <v>259</v>
      </c>
      <c r="I94" s="117" t="s">
        <v>259</v>
      </c>
      <c r="J94" s="138" t="s">
        <v>259</v>
      </c>
      <c r="K94" s="138" t="s">
        <v>259</v>
      </c>
    </row>
    <row r="95" spans="1:11" ht="12.75" hidden="1">
      <c r="A95" s="7"/>
      <c r="B95" s="30" t="s">
        <v>26</v>
      </c>
      <c r="C95" s="14" t="s">
        <v>73</v>
      </c>
      <c r="D95" s="181" t="s">
        <v>259</v>
      </c>
      <c r="E95" s="138"/>
      <c r="F95" s="298" t="s">
        <v>259</v>
      </c>
      <c r="G95" s="170" t="s">
        <v>259</v>
      </c>
      <c r="H95" s="138" t="s">
        <v>259</v>
      </c>
      <c r="I95" s="117" t="s">
        <v>259</v>
      </c>
      <c r="J95" s="138" t="s">
        <v>259</v>
      </c>
      <c r="K95" s="138" t="s">
        <v>259</v>
      </c>
    </row>
    <row r="96" spans="1:11" ht="12.75" hidden="1">
      <c r="A96" s="7"/>
      <c r="B96" s="28" t="s">
        <v>95</v>
      </c>
      <c r="C96" s="14" t="s">
        <v>73</v>
      </c>
      <c r="D96" s="181" t="s">
        <v>259</v>
      </c>
      <c r="E96" s="138"/>
      <c r="F96" s="298" t="s">
        <v>259</v>
      </c>
      <c r="G96" s="170" t="s">
        <v>259</v>
      </c>
      <c r="H96" s="138" t="s">
        <v>259</v>
      </c>
      <c r="I96" s="117" t="s">
        <v>259</v>
      </c>
      <c r="J96" s="138" t="s">
        <v>259</v>
      </c>
      <c r="K96" s="138" t="s">
        <v>259</v>
      </c>
    </row>
    <row r="97" spans="1:11" ht="12.75" hidden="1">
      <c r="A97" s="7"/>
      <c r="B97" s="13" t="s">
        <v>36</v>
      </c>
      <c r="C97" s="14" t="s">
        <v>73</v>
      </c>
      <c r="D97" s="181" t="s">
        <v>259</v>
      </c>
      <c r="E97" s="138"/>
      <c r="F97" s="298" t="s">
        <v>259</v>
      </c>
      <c r="G97" s="170" t="s">
        <v>259</v>
      </c>
      <c r="H97" s="138" t="s">
        <v>259</v>
      </c>
      <c r="I97" s="117" t="s">
        <v>259</v>
      </c>
      <c r="J97" s="138" t="s">
        <v>259</v>
      </c>
      <c r="K97" s="138" t="s">
        <v>259</v>
      </c>
    </row>
    <row r="98" spans="1:11" ht="12.75" hidden="1">
      <c r="A98" s="7"/>
      <c r="B98" s="23" t="s">
        <v>89</v>
      </c>
      <c r="C98" s="29"/>
      <c r="D98" s="182" t="s">
        <v>259</v>
      </c>
      <c r="E98" s="138"/>
      <c r="F98" s="298" t="s">
        <v>259</v>
      </c>
      <c r="G98" s="170" t="s">
        <v>259</v>
      </c>
      <c r="H98" s="138" t="s">
        <v>259</v>
      </c>
      <c r="I98" s="117" t="s">
        <v>259</v>
      </c>
      <c r="J98" s="138" t="s">
        <v>259</v>
      </c>
      <c r="K98" s="138" t="s">
        <v>259</v>
      </c>
    </row>
    <row r="99" spans="1:11" ht="12.75">
      <c r="A99" s="7" t="s">
        <v>321</v>
      </c>
      <c r="B99" s="13" t="s">
        <v>97</v>
      </c>
      <c r="C99" s="14" t="s">
        <v>73</v>
      </c>
      <c r="D99" s="181" t="s">
        <v>259</v>
      </c>
      <c r="E99" s="141">
        <f>E100+E108</f>
        <v>497.97</v>
      </c>
      <c r="F99" s="298" t="s">
        <v>259</v>
      </c>
      <c r="G99" s="170" t="s">
        <v>259</v>
      </c>
      <c r="H99" s="138" t="s">
        <v>259</v>
      </c>
      <c r="I99" s="117" t="s">
        <v>259</v>
      </c>
      <c r="J99" s="138" t="s">
        <v>259</v>
      </c>
      <c r="K99" s="138" t="s">
        <v>259</v>
      </c>
    </row>
    <row r="100" spans="1:11" ht="12.75">
      <c r="A100" s="7"/>
      <c r="B100" s="280" t="s">
        <v>35</v>
      </c>
      <c r="C100" s="14" t="s">
        <v>73</v>
      </c>
      <c r="D100" s="181" t="s">
        <v>259</v>
      </c>
      <c r="E100" s="141">
        <f>E101+E102+E107</f>
        <v>497.97</v>
      </c>
      <c r="F100" s="298" t="s">
        <v>259</v>
      </c>
      <c r="G100" s="170" t="s">
        <v>259</v>
      </c>
      <c r="H100" s="138" t="s">
        <v>259</v>
      </c>
      <c r="I100" s="117" t="s">
        <v>259</v>
      </c>
      <c r="J100" s="138" t="s">
        <v>259</v>
      </c>
      <c r="K100" s="138" t="s">
        <v>259</v>
      </c>
    </row>
    <row r="101" spans="1:11" ht="12.75">
      <c r="A101" s="7"/>
      <c r="B101" s="28" t="s">
        <v>358</v>
      </c>
      <c r="C101" s="14" t="s">
        <v>73</v>
      </c>
      <c r="D101" s="181" t="s">
        <v>259</v>
      </c>
      <c r="E101" s="138">
        <v>497.97</v>
      </c>
      <c r="F101" s="298" t="s">
        <v>259</v>
      </c>
      <c r="G101" s="170" t="s">
        <v>259</v>
      </c>
      <c r="H101" s="138" t="s">
        <v>259</v>
      </c>
      <c r="I101" s="117" t="s">
        <v>259</v>
      </c>
      <c r="J101" s="138" t="s">
        <v>259</v>
      </c>
      <c r="K101" s="138" t="s">
        <v>259</v>
      </c>
    </row>
    <row r="102" spans="1:11" ht="18" hidden="1">
      <c r="A102" s="7"/>
      <c r="B102" s="28" t="s">
        <v>268</v>
      </c>
      <c r="C102" s="14" t="s">
        <v>73</v>
      </c>
      <c r="D102" s="181" t="s">
        <v>259</v>
      </c>
      <c r="E102" s="138">
        <f>E103+E104+E105+E106</f>
        <v>0</v>
      </c>
      <c r="F102" s="298" t="s">
        <v>259</v>
      </c>
      <c r="G102" s="170" t="s">
        <v>259</v>
      </c>
      <c r="H102" s="138" t="s">
        <v>259</v>
      </c>
      <c r="I102" s="117" t="s">
        <v>259</v>
      </c>
      <c r="J102" s="138" t="s">
        <v>259</v>
      </c>
      <c r="K102" s="138" t="s">
        <v>259</v>
      </c>
    </row>
    <row r="103" spans="1:11" ht="12.75" hidden="1">
      <c r="A103" s="7"/>
      <c r="B103" s="30" t="s">
        <v>23</v>
      </c>
      <c r="C103" s="14" t="s">
        <v>73</v>
      </c>
      <c r="D103" s="181" t="s">
        <v>259</v>
      </c>
      <c r="E103" s="138"/>
      <c r="F103" s="298" t="s">
        <v>259</v>
      </c>
      <c r="G103" s="170" t="s">
        <v>259</v>
      </c>
      <c r="H103" s="138" t="s">
        <v>259</v>
      </c>
      <c r="I103" s="117" t="s">
        <v>259</v>
      </c>
      <c r="J103" s="138" t="s">
        <v>259</v>
      </c>
      <c r="K103" s="138" t="s">
        <v>259</v>
      </c>
    </row>
    <row r="104" spans="1:11" ht="12.75" hidden="1">
      <c r="A104" s="7"/>
      <c r="B104" s="30" t="s">
        <v>24</v>
      </c>
      <c r="C104" s="14" t="s">
        <v>73</v>
      </c>
      <c r="D104" s="181" t="s">
        <v>259</v>
      </c>
      <c r="E104" s="138"/>
      <c r="F104" s="298" t="s">
        <v>259</v>
      </c>
      <c r="G104" s="170" t="s">
        <v>259</v>
      </c>
      <c r="H104" s="138" t="s">
        <v>259</v>
      </c>
      <c r="I104" s="117" t="s">
        <v>259</v>
      </c>
      <c r="J104" s="138" t="s">
        <v>259</v>
      </c>
      <c r="K104" s="138" t="s">
        <v>259</v>
      </c>
    </row>
    <row r="105" spans="1:11" ht="12.75" hidden="1">
      <c r="A105" s="7"/>
      <c r="B105" s="30" t="s">
        <v>25</v>
      </c>
      <c r="C105" s="14" t="s">
        <v>73</v>
      </c>
      <c r="D105" s="181" t="s">
        <v>259</v>
      </c>
      <c r="E105" s="138"/>
      <c r="F105" s="298" t="s">
        <v>259</v>
      </c>
      <c r="G105" s="170" t="s">
        <v>259</v>
      </c>
      <c r="H105" s="138" t="s">
        <v>259</v>
      </c>
      <c r="I105" s="117" t="s">
        <v>259</v>
      </c>
      <c r="J105" s="138" t="s">
        <v>259</v>
      </c>
      <c r="K105" s="138" t="s">
        <v>259</v>
      </c>
    </row>
    <row r="106" spans="1:11" ht="12.75" hidden="1">
      <c r="A106" s="7"/>
      <c r="B106" s="30" t="s">
        <v>26</v>
      </c>
      <c r="C106" s="14" t="s">
        <v>73</v>
      </c>
      <c r="D106" s="181" t="s">
        <v>259</v>
      </c>
      <c r="E106" s="138"/>
      <c r="F106" s="298" t="s">
        <v>259</v>
      </c>
      <c r="G106" s="170" t="s">
        <v>259</v>
      </c>
      <c r="H106" s="138" t="s">
        <v>259</v>
      </c>
      <c r="I106" s="117" t="s">
        <v>259</v>
      </c>
      <c r="J106" s="138" t="s">
        <v>259</v>
      </c>
      <c r="K106" s="138" t="s">
        <v>259</v>
      </c>
    </row>
    <row r="107" spans="1:11" ht="12.75" hidden="1">
      <c r="A107" s="7"/>
      <c r="B107" s="28" t="s">
        <v>95</v>
      </c>
      <c r="C107" s="14" t="s">
        <v>73</v>
      </c>
      <c r="D107" s="181" t="s">
        <v>259</v>
      </c>
      <c r="E107" s="138"/>
      <c r="F107" s="298" t="s">
        <v>259</v>
      </c>
      <c r="G107" s="170" t="s">
        <v>259</v>
      </c>
      <c r="H107" s="138" t="s">
        <v>259</v>
      </c>
      <c r="I107" s="117" t="s">
        <v>259</v>
      </c>
      <c r="J107" s="138" t="s">
        <v>259</v>
      </c>
      <c r="K107" s="138" t="s">
        <v>259</v>
      </c>
    </row>
    <row r="108" spans="1:11" ht="12.75" hidden="1">
      <c r="A108" s="7"/>
      <c r="B108" s="109" t="s">
        <v>36</v>
      </c>
      <c r="C108" s="14" t="s">
        <v>73</v>
      </c>
      <c r="D108" s="181" t="s">
        <v>259</v>
      </c>
      <c r="E108" s="138"/>
      <c r="F108" s="298" t="s">
        <v>259</v>
      </c>
      <c r="G108" s="170" t="s">
        <v>259</v>
      </c>
      <c r="H108" s="138" t="s">
        <v>259</v>
      </c>
      <c r="I108" s="117" t="s">
        <v>259</v>
      </c>
      <c r="J108" s="138" t="s">
        <v>259</v>
      </c>
      <c r="K108" s="138" t="s">
        <v>259</v>
      </c>
    </row>
    <row r="109" spans="1:11" ht="13.5" hidden="1" thickBot="1">
      <c r="A109" s="111"/>
      <c r="B109" s="112" t="s">
        <v>89</v>
      </c>
      <c r="C109" s="31"/>
      <c r="D109" s="183" t="s">
        <v>259</v>
      </c>
      <c r="E109" s="139"/>
      <c r="F109" s="299" t="s">
        <v>259</v>
      </c>
      <c r="G109" s="171" t="s">
        <v>259</v>
      </c>
      <c r="H109" s="139" t="s">
        <v>259</v>
      </c>
      <c r="I109" s="118" t="s">
        <v>259</v>
      </c>
      <c r="J109" s="139" t="s">
        <v>259</v>
      </c>
      <c r="K109" s="139" t="s">
        <v>259</v>
      </c>
    </row>
    <row r="110" spans="1:11" ht="12.75">
      <c r="A110" s="173" t="s">
        <v>201</v>
      </c>
      <c r="B110" s="110" t="s">
        <v>98</v>
      </c>
      <c r="C110" s="32"/>
      <c r="D110" s="184" t="s">
        <v>259</v>
      </c>
      <c r="E110" s="142">
        <f>E124/E66*1000</f>
        <v>2992.8073287284674</v>
      </c>
      <c r="F110" s="352" t="s">
        <v>259</v>
      </c>
      <c r="G110" s="142" t="s">
        <v>259</v>
      </c>
      <c r="H110" s="142" t="s">
        <v>259</v>
      </c>
      <c r="I110" s="142" t="s">
        <v>259</v>
      </c>
      <c r="J110" s="142" t="s">
        <v>259</v>
      </c>
      <c r="K110" s="142"/>
    </row>
    <row r="111" spans="1:11" ht="13.5" customHeight="1" hidden="1">
      <c r="A111" s="174" t="s">
        <v>54</v>
      </c>
      <c r="B111" s="33" t="s">
        <v>99</v>
      </c>
      <c r="C111" s="34"/>
      <c r="D111" s="185" t="s">
        <v>259</v>
      </c>
      <c r="E111" s="143" t="e">
        <f>E125/E67*1000</f>
        <v>#DIV/0!</v>
      </c>
      <c r="F111" s="353" t="s">
        <v>259</v>
      </c>
      <c r="G111" s="143" t="s">
        <v>259</v>
      </c>
      <c r="H111" s="143" t="s">
        <v>259</v>
      </c>
      <c r="I111" s="143" t="s">
        <v>259</v>
      </c>
      <c r="J111" s="143" t="s">
        <v>259</v>
      </c>
      <c r="K111" s="143"/>
    </row>
    <row r="112" spans="1:11" ht="12.75">
      <c r="A112" s="174" t="s">
        <v>55</v>
      </c>
      <c r="B112" s="35" t="s">
        <v>100</v>
      </c>
      <c r="C112" s="34"/>
      <c r="D112" s="185" t="s">
        <v>259</v>
      </c>
      <c r="E112" s="143">
        <f>E126/E68*1000</f>
        <v>2992.8073287284674</v>
      </c>
      <c r="F112" s="353" t="s">
        <v>259</v>
      </c>
      <c r="G112" s="143" t="s">
        <v>259</v>
      </c>
      <c r="H112" s="143" t="s">
        <v>259</v>
      </c>
      <c r="I112" s="143" t="s">
        <v>259</v>
      </c>
      <c r="J112" s="143" t="s">
        <v>259</v>
      </c>
      <c r="K112" s="143"/>
    </row>
    <row r="113" spans="1:11" ht="12.75">
      <c r="A113" s="7" t="s">
        <v>104</v>
      </c>
      <c r="B113" s="281" t="s">
        <v>269</v>
      </c>
      <c r="C113" s="36"/>
      <c r="D113" s="186" t="s">
        <v>259</v>
      </c>
      <c r="E113" s="356">
        <v>1845.31</v>
      </c>
      <c r="F113" s="298" t="s">
        <v>259</v>
      </c>
      <c r="G113" s="170" t="s">
        <v>259</v>
      </c>
      <c r="H113" s="138" t="s">
        <v>259</v>
      </c>
      <c r="I113" s="117" t="s">
        <v>259</v>
      </c>
      <c r="J113" s="138" t="s">
        <v>259</v>
      </c>
      <c r="K113" s="138" t="s">
        <v>259</v>
      </c>
    </row>
    <row r="114" spans="1:11" ht="20.25" customHeight="1" hidden="1">
      <c r="A114" s="7" t="s">
        <v>108</v>
      </c>
      <c r="B114" s="281" t="s">
        <v>270</v>
      </c>
      <c r="C114" s="36"/>
      <c r="D114" s="186" t="s">
        <v>259</v>
      </c>
      <c r="E114" s="356"/>
      <c r="F114" s="298" t="s">
        <v>259</v>
      </c>
      <c r="G114" s="170" t="s">
        <v>259</v>
      </c>
      <c r="H114" s="138" t="s">
        <v>259</v>
      </c>
      <c r="I114" s="117" t="s">
        <v>259</v>
      </c>
      <c r="J114" s="138" t="s">
        <v>259</v>
      </c>
      <c r="K114" s="138" t="s">
        <v>259</v>
      </c>
    </row>
    <row r="115" spans="1:11" ht="14.25" customHeight="1">
      <c r="A115" s="7" t="s">
        <v>322</v>
      </c>
      <c r="B115" s="281" t="s">
        <v>271</v>
      </c>
      <c r="C115" s="36"/>
      <c r="D115" s="186" t="s">
        <v>259</v>
      </c>
      <c r="E115" s="356">
        <v>3369.52</v>
      </c>
      <c r="F115" s="298" t="s">
        <v>259</v>
      </c>
      <c r="G115" s="170" t="s">
        <v>259</v>
      </c>
      <c r="H115" s="138" t="s">
        <v>259</v>
      </c>
      <c r="I115" s="117" t="s">
        <v>259</v>
      </c>
      <c r="J115" s="138" t="s">
        <v>259</v>
      </c>
      <c r="K115" s="138" t="s">
        <v>259</v>
      </c>
    </row>
    <row r="116" spans="1:11" ht="15" customHeight="1">
      <c r="A116" s="7"/>
      <c r="B116" s="28" t="s">
        <v>360</v>
      </c>
      <c r="C116" s="36"/>
      <c r="D116" s="186" t="s">
        <v>259</v>
      </c>
      <c r="E116" s="356">
        <v>3369.52</v>
      </c>
      <c r="F116" s="298" t="s">
        <v>259</v>
      </c>
      <c r="G116" s="170" t="s">
        <v>259</v>
      </c>
      <c r="H116" s="138" t="s">
        <v>259</v>
      </c>
      <c r="I116" s="117" t="s">
        <v>259</v>
      </c>
      <c r="J116" s="138" t="s">
        <v>259</v>
      </c>
      <c r="K116" s="138" t="s">
        <v>259</v>
      </c>
    </row>
    <row r="117" spans="1:11" ht="18" hidden="1">
      <c r="A117" s="7"/>
      <c r="B117" s="28" t="s">
        <v>362</v>
      </c>
      <c r="C117" s="36"/>
      <c r="D117" s="186" t="s">
        <v>259</v>
      </c>
      <c r="E117" s="138"/>
      <c r="F117" s="298" t="s">
        <v>259</v>
      </c>
      <c r="G117" s="170" t="s">
        <v>259</v>
      </c>
      <c r="H117" s="138" t="s">
        <v>259</v>
      </c>
      <c r="I117" s="117" t="s">
        <v>259</v>
      </c>
      <c r="J117" s="138" t="s">
        <v>259</v>
      </c>
      <c r="K117" s="138" t="s">
        <v>259</v>
      </c>
    </row>
    <row r="118" spans="1:11" ht="12.75" hidden="1">
      <c r="A118" s="7"/>
      <c r="B118" s="30" t="s">
        <v>23</v>
      </c>
      <c r="C118" s="36"/>
      <c r="D118" s="186" t="s">
        <v>259</v>
      </c>
      <c r="E118" s="138"/>
      <c r="F118" s="298" t="s">
        <v>259</v>
      </c>
      <c r="G118" s="170" t="s">
        <v>259</v>
      </c>
      <c r="H118" s="138" t="s">
        <v>259</v>
      </c>
      <c r="I118" s="117" t="s">
        <v>259</v>
      </c>
      <c r="J118" s="138" t="s">
        <v>259</v>
      </c>
      <c r="K118" s="138" t="s">
        <v>259</v>
      </c>
    </row>
    <row r="119" spans="1:11" ht="12.75" hidden="1">
      <c r="A119" s="7"/>
      <c r="B119" s="30" t="s">
        <v>24</v>
      </c>
      <c r="C119" s="36"/>
      <c r="D119" s="186" t="s">
        <v>259</v>
      </c>
      <c r="E119" s="138"/>
      <c r="F119" s="298" t="s">
        <v>259</v>
      </c>
      <c r="G119" s="170" t="s">
        <v>259</v>
      </c>
      <c r="H119" s="138" t="s">
        <v>259</v>
      </c>
      <c r="I119" s="117" t="s">
        <v>259</v>
      </c>
      <c r="J119" s="138" t="s">
        <v>259</v>
      </c>
      <c r="K119" s="138" t="s">
        <v>259</v>
      </c>
    </row>
    <row r="120" spans="1:11" ht="12.75" hidden="1">
      <c r="A120" s="7"/>
      <c r="B120" s="30" t="s">
        <v>25</v>
      </c>
      <c r="C120" s="36"/>
      <c r="D120" s="186" t="s">
        <v>259</v>
      </c>
      <c r="E120" s="138"/>
      <c r="F120" s="298" t="s">
        <v>259</v>
      </c>
      <c r="G120" s="170" t="s">
        <v>259</v>
      </c>
      <c r="H120" s="138" t="s">
        <v>259</v>
      </c>
      <c r="I120" s="117" t="s">
        <v>259</v>
      </c>
      <c r="J120" s="138" t="s">
        <v>259</v>
      </c>
      <c r="K120" s="138" t="s">
        <v>259</v>
      </c>
    </row>
    <row r="121" spans="1:11" ht="12.75" hidden="1">
      <c r="A121" s="7"/>
      <c r="B121" s="30" t="s">
        <v>26</v>
      </c>
      <c r="C121" s="36"/>
      <c r="D121" s="186" t="s">
        <v>259</v>
      </c>
      <c r="E121" s="138"/>
      <c r="F121" s="298" t="s">
        <v>259</v>
      </c>
      <c r="G121" s="170" t="s">
        <v>259</v>
      </c>
      <c r="H121" s="138" t="s">
        <v>259</v>
      </c>
      <c r="I121" s="117" t="s">
        <v>259</v>
      </c>
      <c r="J121" s="138" t="s">
        <v>259</v>
      </c>
      <c r="K121" s="138" t="s">
        <v>259</v>
      </c>
    </row>
    <row r="122" spans="1:11" ht="12.75" hidden="1">
      <c r="A122" s="7"/>
      <c r="B122" s="28" t="s">
        <v>95</v>
      </c>
      <c r="C122" s="36"/>
      <c r="D122" s="186" t="s">
        <v>259</v>
      </c>
      <c r="E122" s="138"/>
      <c r="F122" s="298" t="s">
        <v>259</v>
      </c>
      <c r="G122" s="279" t="s">
        <v>259</v>
      </c>
      <c r="H122" s="138" t="s">
        <v>259</v>
      </c>
      <c r="I122" s="117" t="s">
        <v>259</v>
      </c>
      <c r="J122" s="138" t="s">
        <v>259</v>
      </c>
      <c r="K122" s="138" t="s">
        <v>259</v>
      </c>
    </row>
    <row r="123" spans="1:11" ht="18.75" hidden="1" thickBot="1">
      <c r="A123" s="111"/>
      <c r="B123" s="40" t="s">
        <v>272</v>
      </c>
      <c r="C123" s="187"/>
      <c r="D123" s="187"/>
      <c r="E123" s="277"/>
      <c r="F123" s="139"/>
      <c r="G123" s="171"/>
      <c r="H123" s="139"/>
      <c r="I123" s="118"/>
      <c r="J123" s="139"/>
      <c r="K123" s="139"/>
    </row>
    <row r="124" spans="1:11" ht="18" customHeight="1">
      <c r="A124" s="282" t="s">
        <v>203</v>
      </c>
      <c r="B124" s="283" t="s">
        <v>262</v>
      </c>
      <c r="C124" s="166" t="s">
        <v>202</v>
      </c>
      <c r="D124" s="284" t="s">
        <v>259</v>
      </c>
      <c r="E124" s="37">
        <f>E125+E126</f>
        <v>43748.4684664</v>
      </c>
      <c r="F124" s="144" t="s">
        <v>259</v>
      </c>
      <c r="G124" s="168" t="s">
        <v>259</v>
      </c>
      <c r="H124" s="144" t="s">
        <v>259</v>
      </c>
      <c r="I124" s="120" t="s">
        <v>259</v>
      </c>
      <c r="J124" s="144" t="s">
        <v>259</v>
      </c>
      <c r="K124" s="144" t="s">
        <v>259</v>
      </c>
    </row>
    <row r="125" spans="1:11" ht="18.75" customHeight="1" hidden="1">
      <c r="A125" s="172" t="s">
        <v>136</v>
      </c>
      <c r="B125" s="38" t="s">
        <v>103</v>
      </c>
      <c r="C125" s="167" t="s">
        <v>202</v>
      </c>
      <c r="D125" s="203" t="s">
        <v>259</v>
      </c>
      <c r="E125" s="39"/>
      <c r="F125" s="145" t="s">
        <v>259</v>
      </c>
      <c r="G125" s="169" t="s">
        <v>259</v>
      </c>
      <c r="H125" s="145" t="s">
        <v>259</v>
      </c>
      <c r="I125" s="121" t="s">
        <v>259</v>
      </c>
      <c r="J125" s="145" t="s">
        <v>259</v>
      </c>
      <c r="K125" s="145" t="s">
        <v>259</v>
      </c>
    </row>
    <row r="126" spans="1:11" ht="24.75" customHeight="1">
      <c r="A126" s="172" t="s">
        <v>150</v>
      </c>
      <c r="B126" s="202" t="s">
        <v>369</v>
      </c>
      <c r="C126" s="167" t="s">
        <v>202</v>
      </c>
      <c r="D126" s="400">
        <f>E126</f>
        <v>43748.4684664</v>
      </c>
      <c r="E126" s="39">
        <f>E127+E134+E135+E145</f>
        <v>43748.4684664</v>
      </c>
      <c r="F126" s="145">
        <f>F127+F134+F135+F145</f>
        <v>0</v>
      </c>
      <c r="G126" s="169"/>
      <c r="H126" s="145"/>
      <c r="I126" s="121"/>
      <c r="J126" s="145"/>
      <c r="K126" s="145"/>
    </row>
    <row r="127" spans="1:11" ht="12.75">
      <c r="A127" s="7" t="s">
        <v>287</v>
      </c>
      <c r="B127" s="13" t="s">
        <v>105</v>
      </c>
      <c r="C127" s="165" t="s">
        <v>202</v>
      </c>
      <c r="D127" s="204" t="s">
        <v>259</v>
      </c>
      <c r="E127" s="22">
        <f>E128+E131</f>
        <v>6666.766085599999</v>
      </c>
      <c r="F127" s="141">
        <f>F128+F131</f>
        <v>0</v>
      </c>
      <c r="G127" s="170" t="s">
        <v>259</v>
      </c>
      <c r="H127" s="138" t="s">
        <v>259</v>
      </c>
      <c r="I127" s="117" t="s">
        <v>259</v>
      </c>
      <c r="J127" s="138" t="s">
        <v>259</v>
      </c>
      <c r="K127" s="138" t="s">
        <v>259</v>
      </c>
    </row>
    <row r="128" spans="1:11" ht="12.75">
      <c r="A128" s="7" t="s">
        <v>289</v>
      </c>
      <c r="B128" s="16" t="s">
        <v>70</v>
      </c>
      <c r="C128" s="165" t="s">
        <v>202</v>
      </c>
      <c r="D128" s="204" t="s">
        <v>259</v>
      </c>
      <c r="E128" s="15">
        <f>E129+E130</f>
        <v>6473.45141</v>
      </c>
      <c r="F128" s="138"/>
      <c r="G128" s="170" t="s">
        <v>259</v>
      </c>
      <c r="H128" s="138" t="s">
        <v>259</v>
      </c>
      <c r="I128" s="117" t="s">
        <v>259</v>
      </c>
      <c r="J128" s="138" t="s">
        <v>259</v>
      </c>
      <c r="K128" s="138" t="s">
        <v>259</v>
      </c>
    </row>
    <row r="129" spans="1:11" ht="12.75">
      <c r="A129" s="7"/>
      <c r="B129" s="27" t="s">
        <v>106</v>
      </c>
      <c r="C129" s="165" t="s">
        <v>202</v>
      </c>
      <c r="D129" s="204" t="s">
        <v>259</v>
      </c>
      <c r="E129" s="15">
        <v>6473.45141</v>
      </c>
      <c r="F129" s="138" t="s">
        <v>259</v>
      </c>
      <c r="G129" s="170" t="s">
        <v>259</v>
      </c>
      <c r="H129" s="138" t="s">
        <v>259</v>
      </c>
      <c r="I129" s="117" t="s">
        <v>259</v>
      </c>
      <c r="J129" s="138" t="s">
        <v>259</v>
      </c>
      <c r="K129" s="138" t="s">
        <v>259</v>
      </c>
    </row>
    <row r="130" spans="1:11" ht="12.75" hidden="1">
      <c r="A130" s="7"/>
      <c r="B130" s="27" t="s">
        <v>107</v>
      </c>
      <c r="C130" s="165" t="s">
        <v>202</v>
      </c>
      <c r="D130" s="204" t="s">
        <v>259</v>
      </c>
      <c r="E130" s="15"/>
      <c r="F130" s="138"/>
      <c r="G130" s="170" t="s">
        <v>259</v>
      </c>
      <c r="H130" s="138" t="s">
        <v>259</v>
      </c>
      <c r="I130" s="117" t="s">
        <v>259</v>
      </c>
      <c r="J130" s="138" t="s">
        <v>259</v>
      </c>
      <c r="K130" s="138" t="s">
        <v>259</v>
      </c>
    </row>
    <row r="131" spans="1:11" ht="12.75">
      <c r="A131" s="7" t="s">
        <v>299</v>
      </c>
      <c r="B131" s="16" t="s">
        <v>88</v>
      </c>
      <c r="C131" s="165" t="s">
        <v>202</v>
      </c>
      <c r="D131" s="204" t="s">
        <v>259</v>
      </c>
      <c r="E131" s="15">
        <f>E132+E133</f>
        <v>193.31467560000002</v>
      </c>
      <c r="F131" s="138"/>
      <c r="G131" s="170" t="s">
        <v>259</v>
      </c>
      <c r="H131" s="138" t="s">
        <v>259</v>
      </c>
      <c r="I131" s="117" t="s">
        <v>259</v>
      </c>
      <c r="J131" s="138" t="s">
        <v>259</v>
      </c>
      <c r="K131" s="138" t="s">
        <v>259</v>
      </c>
    </row>
    <row r="132" spans="1:11" ht="12.75">
      <c r="A132" s="7"/>
      <c r="B132" s="27" t="s">
        <v>106</v>
      </c>
      <c r="C132" s="165" t="s">
        <v>202</v>
      </c>
      <c r="D132" s="204" t="s">
        <v>259</v>
      </c>
      <c r="E132" s="15">
        <f>E113*E81/1000</f>
        <v>193.31467560000002</v>
      </c>
      <c r="F132" s="138" t="s">
        <v>259</v>
      </c>
      <c r="G132" s="170" t="s">
        <v>259</v>
      </c>
      <c r="H132" s="138" t="s">
        <v>259</v>
      </c>
      <c r="I132" s="117" t="s">
        <v>259</v>
      </c>
      <c r="J132" s="138" t="s">
        <v>259</v>
      </c>
      <c r="K132" s="138" t="s">
        <v>259</v>
      </c>
    </row>
    <row r="133" spans="1:11" ht="12.75" hidden="1">
      <c r="A133" s="7"/>
      <c r="B133" s="27" t="s">
        <v>107</v>
      </c>
      <c r="C133" s="165" t="s">
        <v>202</v>
      </c>
      <c r="D133" s="204" t="s">
        <v>259</v>
      </c>
      <c r="E133" s="15">
        <f>E114*E85/1000</f>
        <v>0</v>
      </c>
      <c r="F133" s="138"/>
      <c r="G133" s="170" t="s">
        <v>259</v>
      </c>
      <c r="H133" s="138" t="s">
        <v>259</v>
      </c>
      <c r="I133" s="117" t="s">
        <v>259</v>
      </c>
      <c r="J133" s="138" t="s">
        <v>259</v>
      </c>
      <c r="K133" s="138" t="s">
        <v>259</v>
      </c>
    </row>
    <row r="134" spans="1:11" ht="12.75" hidden="1">
      <c r="A134" s="7" t="s">
        <v>303</v>
      </c>
      <c r="B134" s="13" t="s">
        <v>91</v>
      </c>
      <c r="C134" s="165" t="s">
        <v>202</v>
      </c>
      <c r="D134" s="204" t="s">
        <v>259</v>
      </c>
      <c r="E134" s="22">
        <f>E113*E87/1000</f>
        <v>0</v>
      </c>
      <c r="F134" s="141"/>
      <c r="G134" s="170" t="s">
        <v>259</v>
      </c>
      <c r="H134" s="138" t="s">
        <v>259</v>
      </c>
      <c r="I134" s="117" t="s">
        <v>259</v>
      </c>
      <c r="J134" s="138" t="s">
        <v>259</v>
      </c>
      <c r="K134" s="138" t="s">
        <v>259</v>
      </c>
    </row>
    <row r="135" spans="1:11" ht="12.75">
      <c r="A135" s="7" t="s">
        <v>305</v>
      </c>
      <c r="B135" s="13" t="s">
        <v>93</v>
      </c>
      <c r="C135" s="165" t="s">
        <v>202</v>
      </c>
      <c r="D135" s="204" t="s">
        <v>259</v>
      </c>
      <c r="E135" s="22">
        <f>E136+E144</f>
        <v>35403.7825064</v>
      </c>
      <c r="F135" s="141"/>
      <c r="G135" s="170" t="s">
        <v>259</v>
      </c>
      <c r="H135" s="138" t="s">
        <v>259</v>
      </c>
      <c r="I135" s="117" t="s">
        <v>259</v>
      </c>
      <c r="J135" s="138" t="s">
        <v>259</v>
      </c>
      <c r="K135" s="138" t="s">
        <v>259</v>
      </c>
    </row>
    <row r="136" spans="1:11" ht="12.75">
      <c r="A136" s="7"/>
      <c r="B136" s="13" t="s">
        <v>35</v>
      </c>
      <c r="C136" s="165"/>
      <c r="D136" s="204"/>
      <c r="E136" s="22">
        <f>E137+E138+E143</f>
        <v>35403.7825064</v>
      </c>
      <c r="F136" s="141"/>
      <c r="G136" s="170"/>
      <c r="H136" s="138"/>
      <c r="I136" s="117"/>
      <c r="J136" s="138"/>
      <c r="K136" s="138"/>
    </row>
    <row r="137" spans="1:11" ht="12.75">
      <c r="A137" s="7"/>
      <c r="B137" s="28" t="s">
        <v>361</v>
      </c>
      <c r="C137" s="165" t="s">
        <v>202</v>
      </c>
      <c r="D137" s="204" t="s">
        <v>259</v>
      </c>
      <c r="E137" s="15">
        <f>E116*E90/1000</f>
        <v>35403.7825064</v>
      </c>
      <c r="F137" s="138"/>
      <c r="G137" s="170" t="s">
        <v>259</v>
      </c>
      <c r="H137" s="138" t="s">
        <v>259</v>
      </c>
      <c r="I137" s="117" t="s">
        <v>259</v>
      </c>
      <c r="J137" s="138" t="s">
        <v>259</v>
      </c>
      <c r="K137" s="138" t="s">
        <v>259</v>
      </c>
    </row>
    <row r="138" spans="1:11" ht="9.75" customHeight="1" hidden="1">
      <c r="A138" s="7"/>
      <c r="B138" s="28" t="s">
        <v>94</v>
      </c>
      <c r="C138" s="165" t="s">
        <v>202</v>
      </c>
      <c r="D138" s="204" t="s">
        <v>259</v>
      </c>
      <c r="E138" s="15">
        <f>E139+E140+E141+E142</f>
        <v>0</v>
      </c>
      <c r="F138" s="138"/>
      <c r="G138" s="170" t="s">
        <v>259</v>
      </c>
      <c r="H138" s="138" t="s">
        <v>259</v>
      </c>
      <c r="I138" s="117" t="s">
        <v>259</v>
      </c>
      <c r="J138" s="138" t="s">
        <v>259</v>
      </c>
      <c r="K138" s="138" t="s">
        <v>259</v>
      </c>
    </row>
    <row r="139" spans="1:11" ht="9.75" customHeight="1" hidden="1">
      <c r="A139" s="7"/>
      <c r="B139" s="30" t="s">
        <v>23</v>
      </c>
      <c r="C139" s="165" t="s">
        <v>202</v>
      </c>
      <c r="D139" s="204" t="s">
        <v>259</v>
      </c>
      <c r="E139" s="15">
        <f>E118*E92/1000</f>
        <v>0</v>
      </c>
      <c r="F139" s="138"/>
      <c r="G139" s="170" t="s">
        <v>259</v>
      </c>
      <c r="H139" s="138" t="s">
        <v>259</v>
      </c>
      <c r="I139" s="117" t="s">
        <v>259</v>
      </c>
      <c r="J139" s="138" t="s">
        <v>259</v>
      </c>
      <c r="K139" s="138" t="s">
        <v>259</v>
      </c>
    </row>
    <row r="140" spans="1:11" ht="9.75" customHeight="1" hidden="1">
      <c r="A140" s="7"/>
      <c r="B140" s="30" t="s">
        <v>24</v>
      </c>
      <c r="C140" s="165" t="s">
        <v>202</v>
      </c>
      <c r="D140" s="204" t="s">
        <v>259</v>
      </c>
      <c r="E140" s="15">
        <f>E119*E93/1000</f>
        <v>0</v>
      </c>
      <c r="F140" s="138"/>
      <c r="G140" s="170" t="s">
        <v>259</v>
      </c>
      <c r="H140" s="138" t="s">
        <v>259</v>
      </c>
      <c r="I140" s="117" t="s">
        <v>259</v>
      </c>
      <c r="J140" s="138" t="s">
        <v>259</v>
      </c>
      <c r="K140" s="138" t="s">
        <v>259</v>
      </c>
    </row>
    <row r="141" spans="1:11" ht="9.75" customHeight="1" hidden="1">
      <c r="A141" s="7"/>
      <c r="B141" s="30" t="s">
        <v>25</v>
      </c>
      <c r="C141" s="165" t="s">
        <v>202</v>
      </c>
      <c r="D141" s="204" t="s">
        <v>259</v>
      </c>
      <c r="E141" s="15">
        <f>E120*E94/1000</f>
        <v>0</v>
      </c>
      <c r="F141" s="138"/>
      <c r="G141" s="170" t="s">
        <v>259</v>
      </c>
      <c r="H141" s="138" t="s">
        <v>259</v>
      </c>
      <c r="I141" s="117" t="s">
        <v>259</v>
      </c>
      <c r="J141" s="138" t="s">
        <v>259</v>
      </c>
      <c r="K141" s="138" t="s">
        <v>259</v>
      </c>
    </row>
    <row r="142" spans="1:11" ht="9.75" customHeight="1" hidden="1">
      <c r="A142" s="7"/>
      <c r="B142" s="30" t="s">
        <v>26</v>
      </c>
      <c r="C142" s="165" t="s">
        <v>202</v>
      </c>
      <c r="D142" s="204" t="s">
        <v>259</v>
      </c>
      <c r="E142" s="15">
        <f>E121*E95/1000</f>
        <v>0</v>
      </c>
      <c r="F142" s="138"/>
      <c r="G142" s="170" t="s">
        <v>259</v>
      </c>
      <c r="H142" s="138" t="s">
        <v>259</v>
      </c>
      <c r="I142" s="117" t="s">
        <v>259</v>
      </c>
      <c r="J142" s="138" t="s">
        <v>259</v>
      </c>
      <c r="K142" s="138" t="s">
        <v>259</v>
      </c>
    </row>
    <row r="143" spans="1:11" ht="9.75" customHeight="1" hidden="1">
      <c r="A143" s="7"/>
      <c r="B143" s="28" t="s">
        <v>95</v>
      </c>
      <c r="C143" s="165" t="s">
        <v>202</v>
      </c>
      <c r="D143" s="204" t="s">
        <v>259</v>
      </c>
      <c r="E143" s="15">
        <f>E122*E96/1000</f>
        <v>0</v>
      </c>
      <c r="F143" s="138"/>
      <c r="G143" s="170" t="s">
        <v>259</v>
      </c>
      <c r="H143" s="138" t="s">
        <v>259</v>
      </c>
      <c r="I143" s="117" t="s">
        <v>259</v>
      </c>
      <c r="J143" s="138" t="s">
        <v>259</v>
      </c>
      <c r="K143" s="138" t="s">
        <v>259</v>
      </c>
    </row>
    <row r="144" spans="1:11" ht="9.75" customHeight="1" hidden="1">
      <c r="A144" s="7"/>
      <c r="B144" s="13" t="s">
        <v>36</v>
      </c>
      <c r="C144" s="165"/>
      <c r="D144" s="204"/>
      <c r="E144" s="15">
        <f>E123*E98/1000</f>
        <v>0</v>
      </c>
      <c r="F144" s="138"/>
      <c r="G144" s="170"/>
      <c r="H144" s="138"/>
      <c r="I144" s="117"/>
      <c r="J144" s="138"/>
      <c r="K144" s="138"/>
    </row>
    <row r="145" spans="1:11" ht="9.75" customHeight="1">
      <c r="A145" s="7" t="s">
        <v>311</v>
      </c>
      <c r="B145" s="13" t="s">
        <v>109</v>
      </c>
      <c r="C145" s="165" t="s">
        <v>202</v>
      </c>
      <c r="D145" s="204" t="s">
        <v>259</v>
      </c>
      <c r="E145" s="22">
        <f>E146+E154</f>
        <v>1677.9198744</v>
      </c>
      <c r="F145" s="141"/>
      <c r="G145" s="170" t="s">
        <v>259</v>
      </c>
      <c r="H145" s="138" t="s">
        <v>259</v>
      </c>
      <c r="I145" s="117" t="s">
        <v>259</v>
      </c>
      <c r="J145" s="138" t="s">
        <v>259</v>
      </c>
      <c r="K145" s="138" t="s">
        <v>259</v>
      </c>
    </row>
    <row r="146" spans="1:11" ht="9.75" customHeight="1">
      <c r="A146" s="7"/>
      <c r="B146" s="13" t="s">
        <v>35</v>
      </c>
      <c r="C146" s="165"/>
      <c r="D146" s="204"/>
      <c r="E146" s="22">
        <f>E147+E148+E153</f>
        <v>1677.9198744</v>
      </c>
      <c r="F146" s="141"/>
      <c r="G146" s="170"/>
      <c r="H146" s="138"/>
      <c r="I146" s="117"/>
      <c r="J146" s="138"/>
      <c r="K146" s="138"/>
    </row>
    <row r="147" spans="1:11" ht="13.5" thickBot="1">
      <c r="A147" s="7"/>
      <c r="B147" s="28" t="s">
        <v>361</v>
      </c>
      <c r="C147" s="165" t="s">
        <v>202</v>
      </c>
      <c r="D147" s="204" t="s">
        <v>259</v>
      </c>
      <c r="E147" s="15">
        <f>E116*E101/1000</f>
        <v>1677.9198744</v>
      </c>
      <c r="F147" s="138"/>
      <c r="G147" s="170" t="s">
        <v>259</v>
      </c>
      <c r="H147" s="138" t="s">
        <v>259</v>
      </c>
      <c r="I147" s="117" t="s">
        <v>259</v>
      </c>
      <c r="J147" s="138" t="s">
        <v>259</v>
      </c>
      <c r="K147" s="138" t="s">
        <v>259</v>
      </c>
    </row>
    <row r="148" spans="1:11" ht="12.75" hidden="1">
      <c r="A148" s="7"/>
      <c r="B148" s="28" t="s">
        <v>94</v>
      </c>
      <c r="C148" s="165" t="s">
        <v>202</v>
      </c>
      <c r="D148" s="204" t="s">
        <v>259</v>
      </c>
      <c r="E148" s="15">
        <f>E149+E150+E151+E152</f>
        <v>0</v>
      </c>
      <c r="F148" s="138"/>
      <c r="G148" s="170" t="s">
        <v>259</v>
      </c>
      <c r="H148" s="138" t="s">
        <v>259</v>
      </c>
      <c r="I148" s="117" t="s">
        <v>259</v>
      </c>
      <c r="J148" s="138" t="s">
        <v>259</v>
      </c>
      <c r="K148" s="138" t="s">
        <v>259</v>
      </c>
    </row>
    <row r="149" spans="1:11" ht="12.75" hidden="1">
      <c r="A149" s="7"/>
      <c r="B149" s="30" t="s">
        <v>23</v>
      </c>
      <c r="C149" s="165" t="s">
        <v>202</v>
      </c>
      <c r="D149" s="204" t="s">
        <v>259</v>
      </c>
      <c r="E149" s="15">
        <f>E118*E103/1000</f>
        <v>0</v>
      </c>
      <c r="F149" s="138"/>
      <c r="G149" s="170" t="s">
        <v>259</v>
      </c>
      <c r="H149" s="138" t="s">
        <v>259</v>
      </c>
      <c r="I149" s="117" t="s">
        <v>259</v>
      </c>
      <c r="J149" s="138" t="s">
        <v>259</v>
      </c>
      <c r="K149" s="138" t="s">
        <v>259</v>
      </c>
    </row>
    <row r="150" spans="1:11" ht="12.75" hidden="1">
      <c r="A150" s="7"/>
      <c r="B150" s="30" t="s">
        <v>24</v>
      </c>
      <c r="C150" s="165" t="s">
        <v>202</v>
      </c>
      <c r="D150" s="204" t="s">
        <v>259</v>
      </c>
      <c r="E150" s="15">
        <f>E119*E104/1000</f>
        <v>0</v>
      </c>
      <c r="F150" s="138"/>
      <c r="G150" s="170" t="s">
        <v>259</v>
      </c>
      <c r="H150" s="138" t="s">
        <v>259</v>
      </c>
      <c r="I150" s="117" t="s">
        <v>259</v>
      </c>
      <c r="J150" s="138" t="s">
        <v>259</v>
      </c>
      <c r="K150" s="138" t="s">
        <v>259</v>
      </c>
    </row>
    <row r="151" spans="1:11" ht="12.75" hidden="1">
      <c r="A151" s="7"/>
      <c r="B151" s="30" t="s">
        <v>25</v>
      </c>
      <c r="C151" s="165" t="s">
        <v>202</v>
      </c>
      <c r="D151" s="204" t="s">
        <v>259</v>
      </c>
      <c r="E151" s="15">
        <f>E120*E105/1000</f>
        <v>0</v>
      </c>
      <c r="F151" s="138"/>
      <c r="G151" s="170" t="s">
        <v>259</v>
      </c>
      <c r="H151" s="138" t="s">
        <v>259</v>
      </c>
      <c r="I151" s="117" t="s">
        <v>259</v>
      </c>
      <c r="J151" s="138" t="s">
        <v>259</v>
      </c>
      <c r="K151" s="138" t="s">
        <v>259</v>
      </c>
    </row>
    <row r="152" spans="1:11" ht="12.75" hidden="1">
      <c r="A152" s="7"/>
      <c r="B152" s="30" t="s">
        <v>26</v>
      </c>
      <c r="C152" s="165" t="s">
        <v>202</v>
      </c>
      <c r="D152" s="204" t="s">
        <v>259</v>
      </c>
      <c r="E152" s="15">
        <f>E121*E106/1000</f>
        <v>0</v>
      </c>
      <c r="F152" s="138"/>
      <c r="G152" s="170" t="s">
        <v>259</v>
      </c>
      <c r="H152" s="138" t="s">
        <v>259</v>
      </c>
      <c r="I152" s="117" t="s">
        <v>259</v>
      </c>
      <c r="J152" s="138" t="s">
        <v>259</v>
      </c>
      <c r="K152" s="138" t="s">
        <v>259</v>
      </c>
    </row>
    <row r="153" spans="1:11" ht="12.75" hidden="1">
      <c r="A153" s="7"/>
      <c r="B153" s="28" t="s">
        <v>95</v>
      </c>
      <c r="C153" s="165" t="s">
        <v>202</v>
      </c>
      <c r="D153" s="204" t="s">
        <v>259</v>
      </c>
      <c r="E153" s="15">
        <f>E122*E107/1000</f>
        <v>0</v>
      </c>
      <c r="F153" s="138"/>
      <c r="G153" s="279" t="s">
        <v>259</v>
      </c>
      <c r="H153" s="138" t="s">
        <v>259</v>
      </c>
      <c r="I153" s="117" t="s">
        <v>259</v>
      </c>
      <c r="J153" s="138" t="s">
        <v>259</v>
      </c>
      <c r="K153" s="138" t="s">
        <v>259</v>
      </c>
    </row>
    <row r="154" spans="1:11" ht="13.5" hidden="1" thickBot="1">
      <c r="A154" s="111"/>
      <c r="B154" s="13" t="s">
        <v>36</v>
      </c>
      <c r="C154" s="165" t="s">
        <v>202</v>
      </c>
      <c r="D154" s="275"/>
      <c r="E154" s="274">
        <f>E123*E109/1000</f>
        <v>0</v>
      </c>
      <c r="F154" s="277"/>
      <c r="G154" s="278"/>
      <c r="H154" s="277"/>
      <c r="I154" s="276"/>
      <c r="J154" s="277"/>
      <c r="K154" s="277"/>
    </row>
    <row r="155" spans="1:11" ht="13.5" thickBot="1">
      <c r="A155" s="287" t="s">
        <v>220</v>
      </c>
      <c r="B155" s="245" t="s">
        <v>204</v>
      </c>
      <c r="C155" s="244" t="s">
        <v>205</v>
      </c>
      <c r="D155" s="401">
        <f>E155</f>
        <v>16105.714960000001</v>
      </c>
      <c r="E155" s="246">
        <f>E159+E163+E164+E182+E183+E207+E206+E204</f>
        <v>16105.714960000001</v>
      </c>
      <c r="F155" s="248">
        <f aca="true" t="shared" si="0" ref="F155:K155">F159+F163+F164+F182+F183+F207</f>
        <v>0</v>
      </c>
      <c r="G155" s="249">
        <f t="shared" si="0"/>
        <v>0</v>
      </c>
      <c r="H155" s="248">
        <f t="shared" si="0"/>
        <v>0</v>
      </c>
      <c r="I155" s="247">
        <f t="shared" si="0"/>
        <v>0</v>
      </c>
      <c r="J155" s="248">
        <f t="shared" si="0"/>
        <v>0</v>
      </c>
      <c r="K155" s="248">
        <f t="shared" si="0"/>
        <v>0</v>
      </c>
    </row>
    <row r="156" spans="1:11" ht="12.75">
      <c r="A156" s="288"/>
      <c r="B156" s="230" t="s">
        <v>265</v>
      </c>
      <c r="C156" s="273"/>
      <c r="D156" s="402"/>
      <c r="E156" s="329"/>
      <c r="F156" s="146"/>
      <c r="G156" s="188"/>
      <c r="H156" s="146"/>
      <c r="I156" s="122"/>
      <c r="J156" s="146"/>
      <c r="K156" s="146"/>
    </row>
    <row r="157" spans="1:11" ht="18" customHeight="1">
      <c r="A157" s="288"/>
      <c r="B157" s="251" t="s">
        <v>274</v>
      </c>
      <c r="C157" s="229" t="s">
        <v>205</v>
      </c>
      <c r="D157" s="148">
        <f>E157</f>
        <v>14863.714960000001</v>
      </c>
      <c r="E157" s="329">
        <f>E155-E158</f>
        <v>14863.714960000001</v>
      </c>
      <c r="F157" s="253" t="s">
        <v>259</v>
      </c>
      <c r="G157" s="253" t="s">
        <v>259</v>
      </c>
      <c r="H157" s="253" t="s">
        <v>259</v>
      </c>
      <c r="I157" s="254" t="s">
        <v>259</v>
      </c>
      <c r="J157" s="253" t="s">
        <v>259</v>
      </c>
      <c r="K157" s="253" t="s">
        <v>259</v>
      </c>
    </row>
    <row r="158" spans="1:11" ht="18" customHeight="1" thickBot="1">
      <c r="A158" s="289"/>
      <c r="B158" s="286" t="s">
        <v>273</v>
      </c>
      <c r="C158" s="285" t="s">
        <v>205</v>
      </c>
      <c r="D158" s="157">
        <f>E158</f>
        <v>1242</v>
      </c>
      <c r="E158" s="330">
        <v>1242</v>
      </c>
      <c r="F158" s="256" t="s">
        <v>259</v>
      </c>
      <c r="G158" s="256" t="s">
        <v>259</v>
      </c>
      <c r="H158" s="256" t="s">
        <v>259</v>
      </c>
      <c r="I158" s="257" t="s">
        <v>259</v>
      </c>
      <c r="J158" s="256" t="s">
        <v>259</v>
      </c>
      <c r="K158" s="256" t="s">
        <v>259</v>
      </c>
    </row>
    <row r="159" spans="1:11" ht="12.75">
      <c r="A159" s="53" t="s">
        <v>56</v>
      </c>
      <c r="B159" s="258" t="s">
        <v>28</v>
      </c>
      <c r="C159" s="372" t="s">
        <v>205</v>
      </c>
      <c r="D159" s="403">
        <f>E159</f>
        <v>2016.368</v>
      </c>
      <c r="E159" s="331">
        <f>E160+E161+E162</f>
        <v>2016.368</v>
      </c>
      <c r="F159" s="270">
        <f aca="true" t="shared" si="1" ref="F159:K159">F160+F161+F162</f>
        <v>0</v>
      </c>
      <c r="G159" s="271">
        <f t="shared" si="1"/>
        <v>0</v>
      </c>
      <c r="H159" s="270">
        <f t="shared" si="1"/>
        <v>0</v>
      </c>
      <c r="I159" s="272">
        <f t="shared" si="1"/>
        <v>0</v>
      </c>
      <c r="J159" s="270">
        <f t="shared" si="1"/>
        <v>0</v>
      </c>
      <c r="K159" s="270">
        <f t="shared" si="1"/>
        <v>0</v>
      </c>
    </row>
    <row r="160" spans="1:11" ht="12.75">
      <c r="A160" s="7"/>
      <c r="B160" s="108" t="s">
        <v>114</v>
      </c>
      <c r="C160" s="373"/>
      <c r="D160" s="147">
        <f aca="true" t="shared" si="2" ref="D160:D213">E160</f>
        <v>30.31</v>
      </c>
      <c r="E160" s="332">
        <v>30.31</v>
      </c>
      <c r="F160" s="147"/>
      <c r="G160" s="189"/>
      <c r="H160" s="147"/>
      <c r="I160" s="123"/>
      <c r="J160" s="147"/>
      <c r="K160" s="147"/>
    </row>
    <row r="161" spans="1:11" ht="12.75">
      <c r="A161" s="7"/>
      <c r="B161" s="108" t="s">
        <v>64</v>
      </c>
      <c r="C161" s="373"/>
      <c r="D161" s="147">
        <f t="shared" si="2"/>
        <v>419.518</v>
      </c>
      <c r="E161" s="332">
        <v>419.518</v>
      </c>
      <c r="F161" s="147"/>
      <c r="G161" s="189"/>
      <c r="H161" s="147"/>
      <c r="I161" s="123"/>
      <c r="J161" s="147"/>
      <c r="K161" s="147"/>
    </row>
    <row r="162" spans="1:11" ht="12.75">
      <c r="A162" s="7"/>
      <c r="B162" s="108" t="s">
        <v>29</v>
      </c>
      <c r="C162" s="373"/>
      <c r="D162" s="147">
        <f t="shared" si="2"/>
        <v>1566.54</v>
      </c>
      <c r="E162" s="332">
        <v>1566.54</v>
      </c>
      <c r="F162" s="147"/>
      <c r="G162" s="189"/>
      <c r="H162" s="147"/>
      <c r="I162" s="123"/>
      <c r="J162" s="147"/>
      <c r="K162" s="147"/>
    </row>
    <row r="163" spans="1:11" ht="12.75">
      <c r="A163" s="7" t="s">
        <v>57</v>
      </c>
      <c r="B163" s="44" t="s">
        <v>377</v>
      </c>
      <c r="C163" s="373" t="s">
        <v>205</v>
      </c>
      <c r="D163" s="147">
        <f t="shared" si="2"/>
        <v>249.8</v>
      </c>
      <c r="E163" s="332">
        <v>249.8</v>
      </c>
      <c r="F163" s="147"/>
      <c r="G163" s="189"/>
      <c r="H163" s="147"/>
      <c r="I163" s="123"/>
      <c r="J163" s="147"/>
      <c r="K163" s="147"/>
    </row>
    <row r="164" spans="1:11" ht="12.75">
      <c r="A164" s="7" t="s">
        <v>58</v>
      </c>
      <c r="B164" s="46" t="s">
        <v>206</v>
      </c>
      <c r="C164" s="373" t="s">
        <v>205</v>
      </c>
      <c r="D164" s="147">
        <f t="shared" si="2"/>
        <v>12393.94696</v>
      </c>
      <c r="E164" s="332">
        <f>SUM(E167,E170,E173,E176,E179)</f>
        <v>12393.94696</v>
      </c>
      <c r="F164" s="147">
        <f aca="true" t="shared" si="3" ref="F164:K164">SUM(F167,F170,F173,F176,F179)</f>
        <v>0</v>
      </c>
      <c r="G164" s="189">
        <f t="shared" si="3"/>
        <v>0</v>
      </c>
      <c r="H164" s="147">
        <f t="shared" si="3"/>
        <v>0</v>
      </c>
      <c r="I164" s="123">
        <f t="shared" si="3"/>
        <v>0</v>
      </c>
      <c r="J164" s="147">
        <f t="shared" si="3"/>
        <v>0</v>
      </c>
      <c r="K164" s="147">
        <f t="shared" si="3"/>
        <v>0</v>
      </c>
    </row>
    <row r="165" spans="1:11" ht="12.75">
      <c r="A165" s="7"/>
      <c r="B165" s="44" t="s">
        <v>207</v>
      </c>
      <c r="C165" s="374" t="s">
        <v>200</v>
      </c>
      <c r="D165" s="147">
        <f t="shared" si="2"/>
        <v>25820.722833333333</v>
      </c>
      <c r="E165" s="332">
        <f>IF(E166&lt;&gt;0,(1000*E164/E166)/6,0)</f>
        <v>25820.722833333333</v>
      </c>
      <c r="F165" s="147">
        <f aca="true" t="shared" si="4" ref="F165:K165">IF(F166&lt;&gt;0,(1000*F164/F166)/6,0)</f>
        <v>0</v>
      </c>
      <c r="G165" s="189">
        <f t="shared" si="4"/>
        <v>0</v>
      </c>
      <c r="H165" s="147">
        <f t="shared" si="4"/>
        <v>0</v>
      </c>
      <c r="I165" s="123">
        <f t="shared" si="4"/>
        <v>0</v>
      </c>
      <c r="J165" s="147">
        <f t="shared" si="4"/>
        <v>0</v>
      </c>
      <c r="K165" s="147">
        <f t="shared" si="4"/>
        <v>0</v>
      </c>
    </row>
    <row r="166" spans="1:11" ht="12.75">
      <c r="A166" s="7"/>
      <c r="B166" s="44" t="s">
        <v>71</v>
      </c>
      <c r="C166" s="374" t="s">
        <v>195</v>
      </c>
      <c r="D166" s="147">
        <f t="shared" si="2"/>
        <v>80</v>
      </c>
      <c r="E166" s="332">
        <f>SUM(E169,E172,E175,E178,E181)</f>
        <v>80</v>
      </c>
      <c r="F166" s="147">
        <f aca="true" t="shared" si="5" ref="F166:K166">SUM(F169,F172,F175,F178,F181)</f>
        <v>0</v>
      </c>
      <c r="G166" s="189">
        <f t="shared" si="5"/>
        <v>0</v>
      </c>
      <c r="H166" s="147">
        <f t="shared" si="5"/>
        <v>0</v>
      </c>
      <c r="I166" s="123">
        <f t="shared" si="5"/>
        <v>0</v>
      </c>
      <c r="J166" s="147">
        <f t="shared" si="5"/>
        <v>0</v>
      </c>
      <c r="K166" s="147">
        <f t="shared" si="5"/>
        <v>0</v>
      </c>
    </row>
    <row r="167" spans="1:11" ht="12.75">
      <c r="A167" s="7"/>
      <c r="B167" s="46" t="s">
        <v>153</v>
      </c>
      <c r="C167" s="374"/>
      <c r="D167" s="147">
        <f t="shared" si="2"/>
        <v>12393.94696</v>
      </c>
      <c r="E167" s="332">
        <v>12393.94696</v>
      </c>
      <c r="F167" s="147"/>
      <c r="G167" s="189"/>
      <c r="H167" s="147"/>
      <c r="I167" s="123"/>
      <c r="J167" s="147"/>
      <c r="K167" s="147"/>
    </row>
    <row r="168" spans="1:11" ht="12.75">
      <c r="A168" s="7"/>
      <c r="B168" s="44" t="s">
        <v>154</v>
      </c>
      <c r="C168" s="374"/>
      <c r="D168" s="147">
        <f t="shared" si="2"/>
        <v>25820.722833333333</v>
      </c>
      <c r="E168" s="332">
        <f>IF(E169&lt;&gt;0,(1000*E167/E169)/6,0)</f>
        <v>25820.722833333333</v>
      </c>
      <c r="F168" s="147">
        <f aca="true" t="shared" si="6" ref="F168:K168">IF(F169&lt;&gt;0,(1000*F167/F169)/12,0)</f>
        <v>0</v>
      </c>
      <c r="G168" s="189">
        <f t="shared" si="6"/>
        <v>0</v>
      </c>
      <c r="H168" s="147">
        <f t="shared" si="6"/>
        <v>0</v>
      </c>
      <c r="I168" s="123">
        <f t="shared" si="6"/>
        <v>0</v>
      </c>
      <c r="J168" s="147">
        <f t="shared" si="6"/>
        <v>0</v>
      </c>
      <c r="K168" s="147">
        <f t="shared" si="6"/>
        <v>0</v>
      </c>
    </row>
    <row r="169" spans="1:11" ht="18">
      <c r="A169" s="7"/>
      <c r="B169" s="44" t="s">
        <v>155</v>
      </c>
      <c r="C169" s="374"/>
      <c r="D169" s="147">
        <f t="shared" si="2"/>
        <v>80</v>
      </c>
      <c r="E169" s="332">
        <v>80</v>
      </c>
      <c r="F169" s="147"/>
      <c r="G169" s="189"/>
      <c r="H169" s="147"/>
      <c r="I169" s="123"/>
      <c r="J169" s="147"/>
      <c r="K169" s="147"/>
    </row>
    <row r="170" spans="1:11" ht="12.75" hidden="1">
      <c r="A170" s="7"/>
      <c r="B170" s="46" t="s">
        <v>156</v>
      </c>
      <c r="C170" s="374"/>
      <c r="D170" s="147">
        <f t="shared" si="2"/>
        <v>0</v>
      </c>
      <c r="E170" s="332"/>
      <c r="F170" s="147"/>
      <c r="G170" s="189"/>
      <c r="H170" s="147"/>
      <c r="I170" s="123"/>
      <c r="J170" s="147"/>
      <c r="K170" s="147"/>
    </row>
    <row r="171" spans="1:11" ht="12.75" hidden="1">
      <c r="A171" s="7"/>
      <c r="B171" s="44" t="s">
        <v>157</v>
      </c>
      <c r="C171" s="374"/>
      <c r="D171" s="147">
        <f t="shared" si="2"/>
        <v>0</v>
      </c>
      <c r="E171" s="332">
        <f>IF(E172&lt;&gt;0,(1000*E170/E172)/12,0)</f>
        <v>0</v>
      </c>
      <c r="F171" s="147">
        <f aca="true" t="shared" si="7" ref="F171:K171">IF(F172&lt;&gt;0,(1000*F170/F172)/12,0)</f>
        <v>0</v>
      </c>
      <c r="G171" s="189">
        <f t="shared" si="7"/>
        <v>0</v>
      </c>
      <c r="H171" s="147">
        <f t="shared" si="7"/>
        <v>0</v>
      </c>
      <c r="I171" s="123">
        <f t="shared" si="7"/>
        <v>0</v>
      </c>
      <c r="J171" s="147">
        <f t="shared" si="7"/>
        <v>0</v>
      </c>
      <c r="K171" s="147">
        <f t="shared" si="7"/>
        <v>0</v>
      </c>
    </row>
    <row r="172" spans="1:11" ht="18" hidden="1">
      <c r="A172" s="7"/>
      <c r="B172" s="44" t="s">
        <v>158</v>
      </c>
      <c r="C172" s="374"/>
      <c r="D172" s="147">
        <f t="shared" si="2"/>
        <v>0</v>
      </c>
      <c r="E172" s="332"/>
      <c r="F172" s="147"/>
      <c r="G172" s="189"/>
      <c r="H172" s="147"/>
      <c r="I172" s="123"/>
      <c r="J172" s="147"/>
      <c r="K172" s="147"/>
    </row>
    <row r="173" spans="1:11" ht="12.75" hidden="1">
      <c r="A173" s="7"/>
      <c r="B173" s="46" t="s">
        <v>159</v>
      </c>
      <c r="C173" s="374"/>
      <c r="D173" s="147">
        <f t="shared" si="2"/>
        <v>0</v>
      </c>
      <c r="E173" s="332"/>
      <c r="F173" s="147"/>
      <c r="G173" s="189"/>
      <c r="H173" s="147"/>
      <c r="I173" s="123"/>
      <c r="J173" s="147"/>
      <c r="K173" s="147"/>
    </row>
    <row r="174" spans="1:11" ht="12.75" hidden="1">
      <c r="A174" s="7"/>
      <c r="B174" s="44" t="s">
        <v>160</v>
      </c>
      <c r="C174" s="374"/>
      <c r="D174" s="147">
        <f t="shared" si="2"/>
        <v>0</v>
      </c>
      <c r="E174" s="332">
        <f>IF(E175&lt;&gt;0,(1000*E173/E175)/12,0)</f>
        <v>0</v>
      </c>
      <c r="F174" s="147">
        <f aca="true" t="shared" si="8" ref="F174:K174">IF(F175&lt;&gt;0,(1000*F173/F175)/12,0)</f>
        <v>0</v>
      </c>
      <c r="G174" s="189">
        <f t="shared" si="8"/>
        <v>0</v>
      </c>
      <c r="H174" s="147">
        <f t="shared" si="8"/>
        <v>0</v>
      </c>
      <c r="I174" s="123">
        <f t="shared" si="8"/>
        <v>0</v>
      </c>
      <c r="J174" s="147">
        <f t="shared" si="8"/>
        <v>0</v>
      </c>
      <c r="K174" s="147">
        <f t="shared" si="8"/>
        <v>0</v>
      </c>
    </row>
    <row r="175" spans="1:11" ht="18" hidden="1">
      <c r="A175" s="7"/>
      <c r="B175" s="44" t="s">
        <v>161</v>
      </c>
      <c r="C175" s="374"/>
      <c r="D175" s="147">
        <f t="shared" si="2"/>
        <v>0</v>
      </c>
      <c r="E175" s="332"/>
      <c r="F175" s="147"/>
      <c r="G175" s="189"/>
      <c r="H175" s="147"/>
      <c r="I175" s="123"/>
      <c r="J175" s="147"/>
      <c r="K175" s="147"/>
    </row>
    <row r="176" spans="1:11" ht="12.75" hidden="1">
      <c r="A176" s="7"/>
      <c r="B176" s="46" t="s">
        <v>162</v>
      </c>
      <c r="C176" s="374"/>
      <c r="D176" s="147">
        <f t="shared" si="2"/>
        <v>0</v>
      </c>
      <c r="E176" s="332"/>
      <c r="F176" s="147"/>
      <c r="G176" s="189"/>
      <c r="H176" s="147"/>
      <c r="I176" s="123"/>
      <c r="J176" s="147"/>
      <c r="K176" s="147"/>
    </row>
    <row r="177" spans="1:11" ht="12.75" hidden="1">
      <c r="A177" s="7"/>
      <c r="B177" s="44" t="s">
        <v>163</v>
      </c>
      <c r="C177" s="374"/>
      <c r="D177" s="147">
        <f t="shared" si="2"/>
        <v>0</v>
      </c>
      <c r="E177" s="332">
        <f>IF(E178&lt;&gt;0,(1000*E176/E178)/12,0)</f>
        <v>0</v>
      </c>
      <c r="F177" s="147">
        <f aca="true" t="shared" si="9" ref="F177:K177">IF(F178&lt;&gt;0,(1000*F176/F178)/12,0)</f>
        <v>0</v>
      </c>
      <c r="G177" s="189">
        <f t="shared" si="9"/>
        <v>0</v>
      </c>
      <c r="H177" s="147">
        <f t="shared" si="9"/>
        <v>0</v>
      </c>
      <c r="I177" s="123">
        <f t="shared" si="9"/>
        <v>0</v>
      </c>
      <c r="J177" s="147">
        <f t="shared" si="9"/>
        <v>0</v>
      </c>
      <c r="K177" s="147">
        <f t="shared" si="9"/>
        <v>0</v>
      </c>
    </row>
    <row r="178" spans="1:11" ht="12.75" hidden="1">
      <c r="A178" s="7"/>
      <c r="B178" s="44" t="s">
        <v>164</v>
      </c>
      <c r="C178" s="374"/>
      <c r="D178" s="147">
        <f t="shared" si="2"/>
        <v>0</v>
      </c>
      <c r="E178" s="332"/>
      <c r="F178" s="147"/>
      <c r="G178" s="189"/>
      <c r="H178" s="147"/>
      <c r="I178" s="123"/>
      <c r="J178" s="147"/>
      <c r="K178" s="147"/>
    </row>
    <row r="179" spans="1:11" ht="18" hidden="1">
      <c r="A179" s="7"/>
      <c r="B179" s="46" t="s">
        <v>166</v>
      </c>
      <c r="C179" s="374"/>
      <c r="D179" s="147">
        <f t="shared" si="2"/>
        <v>0</v>
      </c>
      <c r="E179" s="332"/>
      <c r="F179" s="147"/>
      <c r="G179" s="189"/>
      <c r="H179" s="147"/>
      <c r="I179" s="123"/>
      <c r="J179" s="147"/>
      <c r="K179" s="147"/>
    </row>
    <row r="180" spans="1:11" ht="12.75" hidden="1">
      <c r="A180" s="7"/>
      <c r="B180" s="44" t="s">
        <v>167</v>
      </c>
      <c r="C180" s="374"/>
      <c r="D180" s="147">
        <f t="shared" si="2"/>
        <v>0</v>
      </c>
      <c r="E180" s="332">
        <f>IF(E181&lt;&gt;0,(1000*E179/E181)/12,0)</f>
        <v>0</v>
      </c>
      <c r="F180" s="147">
        <f aca="true" t="shared" si="10" ref="F180:K180">IF(F181&lt;&gt;0,(1000*F179/F181)/12,0)</f>
        <v>0</v>
      </c>
      <c r="G180" s="189">
        <f t="shared" si="10"/>
        <v>0</v>
      </c>
      <c r="H180" s="147">
        <f t="shared" si="10"/>
        <v>0</v>
      </c>
      <c r="I180" s="123">
        <f t="shared" si="10"/>
        <v>0</v>
      </c>
      <c r="J180" s="147">
        <f t="shared" si="10"/>
        <v>0</v>
      </c>
      <c r="K180" s="147">
        <f t="shared" si="10"/>
        <v>0</v>
      </c>
    </row>
    <row r="181" spans="1:11" ht="18" hidden="1">
      <c r="A181" s="7"/>
      <c r="B181" s="44" t="s">
        <v>168</v>
      </c>
      <c r="C181" s="374"/>
      <c r="D181" s="147">
        <f t="shared" si="2"/>
        <v>0</v>
      </c>
      <c r="E181" s="332"/>
      <c r="F181" s="147"/>
      <c r="G181" s="189"/>
      <c r="H181" s="147"/>
      <c r="I181" s="123"/>
      <c r="J181" s="147"/>
      <c r="K181" s="147"/>
    </row>
    <row r="182" spans="1:11" ht="18" hidden="1">
      <c r="A182" s="7" t="s">
        <v>59</v>
      </c>
      <c r="B182" s="44" t="s">
        <v>208</v>
      </c>
      <c r="C182" s="373" t="s">
        <v>205</v>
      </c>
      <c r="D182" s="147">
        <f t="shared" si="2"/>
        <v>0</v>
      </c>
      <c r="E182" s="332"/>
      <c r="F182" s="147"/>
      <c r="G182" s="189"/>
      <c r="H182" s="147"/>
      <c r="I182" s="123"/>
      <c r="J182" s="147"/>
      <c r="K182" s="147"/>
    </row>
    <row r="183" spans="1:11" ht="18">
      <c r="A183" s="7" t="s">
        <v>165</v>
      </c>
      <c r="B183" s="46" t="s">
        <v>209</v>
      </c>
      <c r="C183" s="373" t="s">
        <v>205</v>
      </c>
      <c r="D183" s="147">
        <f t="shared" si="2"/>
        <v>1149.1</v>
      </c>
      <c r="E183" s="332">
        <f>SUM(E184:E189)</f>
        <v>1149.1</v>
      </c>
      <c r="F183" s="147">
        <f aca="true" t="shared" si="11" ref="F183:K183">SUM(F184:F189)</f>
        <v>0</v>
      </c>
      <c r="G183" s="189">
        <f t="shared" si="11"/>
        <v>0</v>
      </c>
      <c r="H183" s="147">
        <f t="shared" si="11"/>
        <v>0</v>
      </c>
      <c r="I183" s="123">
        <f t="shared" si="11"/>
        <v>0</v>
      </c>
      <c r="J183" s="147">
        <f t="shared" si="11"/>
        <v>0</v>
      </c>
      <c r="K183" s="147">
        <f t="shared" si="11"/>
        <v>0</v>
      </c>
    </row>
    <row r="184" spans="1:11" ht="12.75">
      <c r="A184" s="7" t="s">
        <v>323</v>
      </c>
      <c r="B184" s="44" t="s">
        <v>210</v>
      </c>
      <c r="C184" s="373" t="s">
        <v>205</v>
      </c>
      <c r="D184" s="147">
        <f t="shared" si="2"/>
        <v>167.3</v>
      </c>
      <c r="E184" s="332">
        <v>167.3</v>
      </c>
      <c r="F184" s="147"/>
      <c r="G184" s="189"/>
      <c r="H184" s="147"/>
      <c r="I184" s="123"/>
      <c r="J184" s="147"/>
      <c r="K184" s="147"/>
    </row>
    <row r="185" spans="1:11" ht="12.75">
      <c r="A185" s="7" t="s">
        <v>324</v>
      </c>
      <c r="B185" s="44" t="s">
        <v>211</v>
      </c>
      <c r="C185" s="373" t="s">
        <v>205</v>
      </c>
      <c r="D185" s="147">
        <f t="shared" si="2"/>
        <v>0</v>
      </c>
      <c r="E185" s="332">
        <v>0</v>
      </c>
      <c r="F185" s="147"/>
      <c r="G185" s="189"/>
      <c r="H185" s="147"/>
      <c r="I185" s="123"/>
      <c r="J185" s="147"/>
      <c r="K185" s="147"/>
    </row>
    <row r="186" spans="1:11" ht="12.75">
      <c r="A186" s="7" t="s">
        <v>325</v>
      </c>
      <c r="B186" s="44" t="s">
        <v>385</v>
      </c>
      <c r="C186" s="373" t="s">
        <v>205</v>
      </c>
      <c r="D186" s="147">
        <f t="shared" si="2"/>
        <v>62.9</v>
      </c>
      <c r="E186" s="332">
        <v>62.9</v>
      </c>
      <c r="F186" s="147"/>
      <c r="G186" s="189"/>
      <c r="H186" s="147"/>
      <c r="I186" s="123"/>
      <c r="J186" s="147"/>
      <c r="K186" s="147"/>
    </row>
    <row r="187" spans="1:11" ht="18">
      <c r="A187" s="7" t="s">
        <v>326</v>
      </c>
      <c r="B187" s="44" t="s">
        <v>212</v>
      </c>
      <c r="C187" s="373" t="s">
        <v>205</v>
      </c>
      <c r="D187" s="147">
        <f t="shared" si="2"/>
        <v>46.8</v>
      </c>
      <c r="E187" s="332">
        <v>46.8</v>
      </c>
      <c r="F187" s="147"/>
      <c r="G187" s="189"/>
      <c r="H187" s="147"/>
      <c r="I187" s="123"/>
      <c r="J187" s="147"/>
      <c r="K187" s="147"/>
    </row>
    <row r="188" spans="1:11" ht="18" hidden="1">
      <c r="A188" s="7" t="s">
        <v>327</v>
      </c>
      <c r="B188" s="44" t="s">
        <v>213</v>
      </c>
      <c r="C188" s="373" t="s">
        <v>205</v>
      </c>
      <c r="D188" s="147">
        <f t="shared" si="2"/>
        <v>0</v>
      </c>
      <c r="E188" s="332"/>
      <c r="F188" s="147"/>
      <c r="G188" s="189"/>
      <c r="H188" s="147"/>
      <c r="I188" s="123"/>
      <c r="J188" s="147"/>
      <c r="K188" s="147"/>
    </row>
    <row r="189" spans="1:11" ht="12.75">
      <c r="A189" s="7" t="s">
        <v>328</v>
      </c>
      <c r="B189" s="44" t="s">
        <v>214</v>
      </c>
      <c r="C189" s="373" t="s">
        <v>205</v>
      </c>
      <c r="D189" s="147">
        <f t="shared" si="2"/>
        <v>872.1</v>
      </c>
      <c r="E189" s="332">
        <f>E190+E191+E192+E193+E194+E195+E196+E197+E198+E199+E200+E201+E202</f>
        <v>872.1</v>
      </c>
      <c r="F189" s="147"/>
      <c r="G189" s="189"/>
      <c r="H189" s="147"/>
      <c r="I189" s="123"/>
      <c r="J189" s="147"/>
      <c r="K189" s="147"/>
    </row>
    <row r="190" spans="1:11" ht="18">
      <c r="A190" s="7"/>
      <c r="B190" s="44" t="s">
        <v>179</v>
      </c>
      <c r="C190" s="373" t="s">
        <v>205</v>
      </c>
      <c r="D190" s="147">
        <f t="shared" si="2"/>
        <v>398.9</v>
      </c>
      <c r="E190" s="332">
        <v>398.9</v>
      </c>
      <c r="F190" s="147"/>
      <c r="G190" s="189"/>
      <c r="H190" s="147"/>
      <c r="I190" s="123"/>
      <c r="J190" s="147"/>
      <c r="K190" s="147"/>
    </row>
    <row r="191" spans="1:11" ht="12.75">
      <c r="A191" s="7"/>
      <c r="B191" s="44" t="s">
        <v>60</v>
      </c>
      <c r="C191" s="373" t="s">
        <v>205</v>
      </c>
      <c r="D191" s="147">
        <f t="shared" si="2"/>
        <v>2.6</v>
      </c>
      <c r="E191" s="332">
        <v>2.6</v>
      </c>
      <c r="F191" s="147"/>
      <c r="G191" s="189"/>
      <c r="H191" s="147"/>
      <c r="I191" s="123"/>
      <c r="J191" s="147"/>
      <c r="K191" s="147"/>
    </row>
    <row r="192" spans="1:11" ht="12.75">
      <c r="A192" s="7"/>
      <c r="B192" s="44" t="s">
        <v>61</v>
      </c>
      <c r="C192" s="373" t="s">
        <v>205</v>
      </c>
      <c r="D192" s="147">
        <f t="shared" si="2"/>
        <v>11.2</v>
      </c>
      <c r="E192" s="332">
        <v>11.2</v>
      </c>
      <c r="F192" s="147"/>
      <c r="G192" s="189"/>
      <c r="H192" s="147"/>
      <c r="I192" s="123"/>
      <c r="J192" s="147"/>
      <c r="K192" s="147"/>
    </row>
    <row r="193" spans="1:11" ht="12.75">
      <c r="A193" s="7"/>
      <c r="B193" s="44" t="s">
        <v>63</v>
      </c>
      <c r="C193" s="373" t="s">
        <v>205</v>
      </c>
      <c r="D193" s="147">
        <f t="shared" si="2"/>
        <v>49</v>
      </c>
      <c r="E193" s="332">
        <v>49</v>
      </c>
      <c r="F193" s="147"/>
      <c r="G193" s="189"/>
      <c r="H193" s="147"/>
      <c r="I193" s="123"/>
      <c r="J193" s="147"/>
      <c r="K193" s="147"/>
    </row>
    <row r="194" spans="1:11" ht="12.75">
      <c r="A194" s="7"/>
      <c r="B194" s="44" t="s">
        <v>30</v>
      </c>
      <c r="C194" s="373" t="s">
        <v>205</v>
      </c>
      <c r="D194" s="147">
        <f t="shared" si="2"/>
        <v>99.3</v>
      </c>
      <c r="E194" s="332">
        <v>99.3</v>
      </c>
      <c r="F194" s="147"/>
      <c r="G194" s="189"/>
      <c r="H194" s="147"/>
      <c r="I194" s="123"/>
      <c r="J194" s="147"/>
      <c r="K194" s="147"/>
    </row>
    <row r="195" spans="1:11" ht="12.75">
      <c r="A195" s="7"/>
      <c r="B195" s="44" t="s">
        <v>33</v>
      </c>
      <c r="C195" s="373" t="s">
        <v>205</v>
      </c>
      <c r="D195" s="147">
        <f t="shared" si="2"/>
        <v>0</v>
      </c>
      <c r="E195" s="332">
        <v>0</v>
      </c>
      <c r="F195" s="147"/>
      <c r="G195" s="189"/>
      <c r="H195" s="147"/>
      <c r="I195" s="123"/>
      <c r="J195" s="147"/>
      <c r="K195" s="147"/>
    </row>
    <row r="196" spans="1:11" ht="12.75">
      <c r="A196" s="7"/>
      <c r="B196" s="44" t="s">
        <v>34</v>
      </c>
      <c r="C196" s="373" t="s">
        <v>205</v>
      </c>
      <c r="D196" s="147">
        <f t="shared" si="2"/>
        <v>239.3</v>
      </c>
      <c r="E196" s="332">
        <v>239.3</v>
      </c>
      <c r="F196" s="147"/>
      <c r="G196" s="189"/>
      <c r="H196" s="147"/>
      <c r="I196" s="123"/>
      <c r="J196" s="147"/>
      <c r="K196" s="147"/>
    </row>
    <row r="197" spans="1:11" ht="18">
      <c r="A197" s="7"/>
      <c r="B197" s="44" t="s">
        <v>180</v>
      </c>
      <c r="C197" s="373" t="s">
        <v>205</v>
      </c>
      <c r="D197" s="147">
        <f t="shared" si="2"/>
        <v>0</v>
      </c>
      <c r="E197" s="332">
        <v>0</v>
      </c>
      <c r="F197" s="147"/>
      <c r="G197" s="189"/>
      <c r="H197" s="147"/>
      <c r="I197" s="123"/>
      <c r="J197" s="147"/>
      <c r="K197" s="147"/>
    </row>
    <row r="198" spans="1:11" ht="12.75">
      <c r="A198" s="7"/>
      <c r="B198" s="44" t="s">
        <v>65</v>
      </c>
      <c r="C198" s="373" t="s">
        <v>205</v>
      </c>
      <c r="D198" s="147">
        <f t="shared" si="2"/>
        <v>12.1</v>
      </c>
      <c r="E198" s="332">
        <v>12.1</v>
      </c>
      <c r="F198" s="147"/>
      <c r="G198" s="189"/>
      <c r="H198" s="147"/>
      <c r="I198" s="123"/>
      <c r="J198" s="147"/>
      <c r="K198" s="147"/>
    </row>
    <row r="199" spans="1:11" ht="12.75">
      <c r="A199" s="7"/>
      <c r="B199" s="44" t="s">
        <v>31</v>
      </c>
      <c r="C199" s="373" t="s">
        <v>205</v>
      </c>
      <c r="D199" s="147">
        <f t="shared" si="2"/>
        <v>9.4</v>
      </c>
      <c r="E199" s="332">
        <v>9.4</v>
      </c>
      <c r="F199" s="147"/>
      <c r="G199" s="189"/>
      <c r="H199" s="147"/>
      <c r="I199" s="123"/>
      <c r="J199" s="147"/>
      <c r="K199" s="147"/>
    </row>
    <row r="200" spans="1:11" ht="12.75">
      <c r="A200" s="7"/>
      <c r="B200" s="44" t="s">
        <v>66</v>
      </c>
      <c r="C200" s="373" t="s">
        <v>205</v>
      </c>
      <c r="D200" s="147">
        <f t="shared" si="2"/>
        <v>31.5</v>
      </c>
      <c r="E200" s="332">
        <v>31.5</v>
      </c>
      <c r="F200" s="147"/>
      <c r="G200" s="189"/>
      <c r="H200" s="147"/>
      <c r="I200" s="123"/>
      <c r="J200" s="147"/>
      <c r="K200" s="147"/>
    </row>
    <row r="201" spans="1:11" ht="12.75">
      <c r="A201" s="7"/>
      <c r="B201" s="44" t="s">
        <v>32</v>
      </c>
      <c r="C201" s="373" t="s">
        <v>205</v>
      </c>
      <c r="D201" s="147">
        <f t="shared" si="2"/>
        <v>9.1</v>
      </c>
      <c r="E201" s="332">
        <v>9.1</v>
      </c>
      <c r="F201" s="147"/>
      <c r="G201" s="189"/>
      <c r="H201" s="147"/>
      <c r="I201" s="123"/>
      <c r="J201" s="147"/>
      <c r="K201" s="147"/>
    </row>
    <row r="202" spans="1:11" ht="13.5" customHeight="1">
      <c r="A202" s="7"/>
      <c r="B202" s="44" t="s">
        <v>62</v>
      </c>
      <c r="C202" s="373" t="s">
        <v>205</v>
      </c>
      <c r="D202" s="147">
        <f t="shared" si="2"/>
        <v>9.7</v>
      </c>
      <c r="E202" s="332">
        <v>9.7</v>
      </c>
      <c r="F202" s="147"/>
      <c r="G202" s="189"/>
      <c r="H202" s="147"/>
      <c r="I202" s="123"/>
      <c r="J202" s="147"/>
      <c r="K202" s="147"/>
    </row>
    <row r="203" spans="1:11" ht="12" customHeight="1" hidden="1">
      <c r="A203" s="7" t="s">
        <v>237</v>
      </c>
      <c r="B203" s="44" t="s">
        <v>215</v>
      </c>
      <c r="C203" s="373" t="s">
        <v>205</v>
      </c>
      <c r="D203" s="147">
        <f t="shared" si="2"/>
        <v>0</v>
      </c>
      <c r="E203" s="332"/>
      <c r="F203" s="147"/>
      <c r="G203" s="189"/>
      <c r="H203" s="147"/>
      <c r="I203" s="123"/>
      <c r="J203" s="147"/>
      <c r="K203" s="147"/>
    </row>
    <row r="204" spans="1:11" ht="12.75">
      <c r="A204" s="7" t="s">
        <v>239</v>
      </c>
      <c r="B204" s="44" t="s">
        <v>216</v>
      </c>
      <c r="C204" s="373" t="s">
        <v>205</v>
      </c>
      <c r="D204" s="147">
        <f t="shared" si="2"/>
        <v>61.7</v>
      </c>
      <c r="E204" s="332">
        <v>61.7</v>
      </c>
      <c r="F204" s="147"/>
      <c r="G204" s="189"/>
      <c r="H204" s="147"/>
      <c r="I204" s="123"/>
      <c r="J204" s="147"/>
      <c r="K204" s="147"/>
    </row>
    <row r="205" spans="1:11" ht="12.75" hidden="1">
      <c r="A205" s="7" t="s">
        <v>241</v>
      </c>
      <c r="B205" s="44" t="s">
        <v>217</v>
      </c>
      <c r="C205" s="373" t="s">
        <v>205</v>
      </c>
      <c r="D205" s="147">
        <f t="shared" si="2"/>
        <v>0</v>
      </c>
      <c r="E205" s="332"/>
      <c r="F205" s="147"/>
      <c r="G205" s="189"/>
      <c r="H205" s="147"/>
      <c r="I205" s="123"/>
      <c r="J205" s="147"/>
      <c r="K205" s="147"/>
    </row>
    <row r="206" spans="1:11" ht="12.75">
      <c r="A206" s="7" t="s">
        <v>243</v>
      </c>
      <c r="B206" s="44" t="s">
        <v>218</v>
      </c>
      <c r="C206" s="373" t="s">
        <v>205</v>
      </c>
      <c r="D206" s="147">
        <f t="shared" si="2"/>
        <v>102.6</v>
      </c>
      <c r="E206" s="332">
        <v>102.6</v>
      </c>
      <c r="F206" s="147"/>
      <c r="G206" s="189"/>
      <c r="H206" s="147"/>
      <c r="I206" s="123"/>
      <c r="J206" s="147"/>
      <c r="K206" s="147"/>
    </row>
    <row r="207" spans="1:11" ht="12.75">
      <c r="A207" s="7" t="s">
        <v>244</v>
      </c>
      <c r="B207" s="114" t="s">
        <v>219</v>
      </c>
      <c r="C207" s="373" t="s">
        <v>205</v>
      </c>
      <c r="D207" s="147">
        <f t="shared" si="2"/>
        <v>132.2</v>
      </c>
      <c r="E207" s="332">
        <f>SUM(E208:E213)</f>
        <v>132.2</v>
      </c>
      <c r="F207" s="147">
        <f aca="true" t="shared" si="12" ref="F207:K207">SUM(F208:F210)</f>
        <v>0</v>
      </c>
      <c r="G207" s="189">
        <f t="shared" si="12"/>
        <v>0</v>
      </c>
      <c r="H207" s="147">
        <f t="shared" si="12"/>
        <v>0</v>
      </c>
      <c r="I207" s="123">
        <f t="shared" si="12"/>
        <v>0</v>
      </c>
      <c r="J207" s="147">
        <f t="shared" si="12"/>
        <v>0</v>
      </c>
      <c r="K207" s="147">
        <f t="shared" si="12"/>
        <v>0</v>
      </c>
    </row>
    <row r="208" spans="1:11" ht="12.75">
      <c r="A208" s="7" t="s">
        <v>329</v>
      </c>
      <c r="B208" s="361" t="s">
        <v>253</v>
      </c>
      <c r="C208" s="373" t="s">
        <v>205</v>
      </c>
      <c r="D208" s="147">
        <f t="shared" si="2"/>
        <v>46.3</v>
      </c>
      <c r="E208" s="332">
        <v>46.3</v>
      </c>
      <c r="F208" s="147"/>
      <c r="G208" s="189"/>
      <c r="H208" s="147"/>
      <c r="I208" s="123"/>
      <c r="J208" s="147"/>
      <c r="K208" s="147"/>
    </row>
    <row r="209" spans="1:11" ht="12.75">
      <c r="A209" s="7" t="s">
        <v>330</v>
      </c>
      <c r="B209" s="362" t="s">
        <v>380</v>
      </c>
      <c r="C209" s="373" t="s">
        <v>205</v>
      </c>
      <c r="D209" s="147">
        <f t="shared" si="2"/>
        <v>2.5</v>
      </c>
      <c r="E209" s="333">
        <v>2.5</v>
      </c>
      <c r="F209" s="260"/>
      <c r="G209" s="261"/>
      <c r="H209" s="260"/>
      <c r="I209" s="262"/>
      <c r="J209" s="260"/>
      <c r="K209" s="260"/>
    </row>
    <row r="210" spans="1:11" ht="12.75">
      <c r="A210" s="7" t="s">
        <v>379</v>
      </c>
      <c r="B210" s="44" t="s">
        <v>378</v>
      </c>
      <c r="C210" s="373" t="s">
        <v>205</v>
      </c>
      <c r="D210" s="147">
        <f t="shared" si="2"/>
        <v>26</v>
      </c>
      <c r="E210" s="189">
        <v>26</v>
      </c>
      <c r="F210" s="367"/>
      <c r="G210" s="367"/>
      <c r="H210" s="367"/>
      <c r="I210" s="367"/>
      <c r="J210" s="367"/>
      <c r="K210" s="367"/>
    </row>
    <row r="211" spans="1:11" ht="12.75">
      <c r="A211" s="7" t="s">
        <v>381</v>
      </c>
      <c r="B211" s="44" t="s">
        <v>384</v>
      </c>
      <c r="C211" s="373" t="s">
        <v>205</v>
      </c>
      <c r="D211" s="147">
        <f t="shared" si="2"/>
        <v>20</v>
      </c>
      <c r="E211" s="189">
        <v>20</v>
      </c>
      <c r="F211" s="367"/>
      <c r="G211" s="367"/>
      <c r="H211" s="367"/>
      <c r="I211" s="367"/>
      <c r="J211" s="367"/>
      <c r="K211" s="367"/>
    </row>
    <row r="212" spans="1:11" ht="12.75">
      <c r="A212" s="7" t="s">
        <v>383</v>
      </c>
      <c r="B212" s="44" t="s">
        <v>387</v>
      </c>
      <c r="C212" s="373" t="s">
        <v>205</v>
      </c>
      <c r="D212" s="147">
        <f t="shared" si="2"/>
        <v>31.4</v>
      </c>
      <c r="E212" s="332">
        <v>31.4</v>
      </c>
      <c r="F212" s="367"/>
      <c r="G212" s="367"/>
      <c r="H212" s="367"/>
      <c r="I212" s="367"/>
      <c r="J212" s="367"/>
      <c r="K212" s="367"/>
    </row>
    <row r="213" spans="1:11" ht="13.5" thickBot="1">
      <c r="A213" s="7" t="s">
        <v>386</v>
      </c>
      <c r="B213" s="44" t="s">
        <v>382</v>
      </c>
      <c r="C213" s="373" t="s">
        <v>205</v>
      </c>
      <c r="D213" s="404">
        <f t="shared" si="2"/>
        <v>6</v>
      </c>
      <c r="E213" s="363">
        <v>6</v>
      </c>
      <c r="F213" s="367"/>
      <c r="G213" s="367"/>
      <c r="H213" s="367"/>
      <c r="I213" s="367"/>
      <c r="J213" s="367"/>
      <c r="K213" s="367"/>
    </row>
    <row r="214" spans="1:11" ht="13.5" thickBot="1">
      <c r="A214" s="41" t="s">
        <v>248</v>
      </c>
      <c r="B214" s="245" t="s">
        <v>221</v>
      </c>
      <c r="C214" s="244" t="s">
        <v>110</v>
      </c>
      <c r="D214" s="364">
        <f>E214</f>
        <v>6587.24225192</v>
      </c>
      <c r="E214" s="334">
        <f>E218+E222+E223+E224+E225+E233+E240+E241+E242+E246+E247</f>
        <v>6587.24225192</v>
      </c>
      <c r="F214" s="364">
        <f aca="true" t="shared" si="13" ref="F214:K214">F218+F222+F223+F224+F225+F233+F240+F241+F242+F246+F247</f>
        <v>0</v>
      </c>
      <c r="G214" s="365">
        <f t="shared" si="13"/>
        <v>0</v>
      </c>
      <c r="H214" s="364">
        <f t="shared" si="13"/>
        <v>0</v>
      </c>
      <c r="I214" s="366">
        <f t="shared" si="13"/>
        <v>0</v>
      </c>
      <c r="J214" s="364">
        <f t="shared" si="13"/>
        <v>0</v>
      </c>
      <c r="K214" s="364">
        <f t="shared" si="13"/>
        <v>0</v>
      </c>
    </row>
    <row r="215" spans="1:11" ht="12.75">
      <c r="A215" s="41"/>
      <c r="B215" s="266" t="s">
        <v>265</v>
      </c>
      <c r="C215" s="228"/>
      <c r="D215" s="405"/>
      <c r="E215" s="335"/>
      <c r="F215" s="268"/>
      <c r="G215" s="269"/>
      <c r="H215" s="268"/>
      <c r="I215" s="267"/>
      <c r="J215" s="268"/>
      <c r="K215" s="268"/>
    </row>
    <row r="216" spans="1:11" ht="12.75">
      <c r="A216" s="41"/>
      <c r="B216" s="251" t="s">
        <v>279</v>
      </c>
      <c r="C216" s="229" t="s">
        <v>205</v>
      </c>
      <c r="D216" s="406">
        <f>E216</f>
        <v>6392.24225192</v>
      </c>
      <c r="E216" s="336">
        <f>E214-E217</f>
        <v>6392.24225192</v>
      </c>
      <c r="F216" s="148"/>
      <c r="G216" s="190"/>
      <c r="H216" s="148"/>
      <c r="I216" s="124"/>
      <c r="J216" s="148"/>
      <c r="K216" s="148"/>
    </row>
    <row r="217" spans="1:11" ht="13.5" thickBot="1">
      <c r="A217" s="41"/>
      <c r="B217" s="286" t="s">
        <v>280</v>
      </c>
      <c r="C217" s="285" t="s">
        <v>205</v>
      </c>
      <c r="D217" s="406">
        <f>E217</f>
        <v>195</v>
      </c>
      <c r="E217" s="337">
        <v>195</v>
      </c>
      <c r="F217" s="157"/>
      <c r="G217" s="199"/>
      <c r="H217" s="157"/>
      <c r="I217" s="133"/>
      <c r="J217" s="157"/>
      <c r="K217" s="157"/>
    </row>
    <row r="218" spans="1:11" ht="27">
      <c r="A218" s="7" t="s">
        <v>170</v>
      </c>
      <c r="B218" s="258" t="s">
        <v>222</v>
      </c>
      <c r="C218" s="375" t="s">
        <v>205</v>
      </c>
      <c r="D218" s="403">
        <f>E218</f>
        <v>1.4851200000000002</v>
      </c>
      <c r="E218" s="338">
        <f>E219*E220/1000</f>
        <v>1.4851200000000002</v>
      </c>
      <c r="F218" s="263">
        <f aca="true" t="shared" si="14" ref="F218:K218">F219*F220</f>
        <v>0</v>
      </c>
      <c r="G218" s="264">
        <f t="shared" si="14"/>
        <v>0</v>
      </c>
      <c r="H218" s="263">
        <f t="shared" si="14"/>
        <v>0</v>
      </c>
      <c r="I218" s="265">
        <f t="shared" si="14"/>
        <v>0</v>
      </c>
      <c r="J218" s="263">
        <f t="shared" si="14"/>
        <v>0</v>
      </c>
      <c r="K218" s="263">
        <f t="shared" si="14"/>
        <v>0</v>
      </c>
    </row>
    <row r="219" spans="1:11" ht="12.75">
      <c r="A219" s="49"/>
      <c r="B219" s="50" t="s">
        <v>111</v>
      </c>
      <c r="C219" s="45" t="s">
        <v>112</v>
      </c>
      <c r="D219" s="151">
        <f aca="true" t="shared" si="15" ref="D219:D241">E219</f>
        <v>30.94</v>
      </c>
      <c r="E219" s="339">
        <v>30.94</v>
      </c>
      <c r="F219" s="150"/>
      <c r="G219" s="192"/>
      <c r="H219" s="150"/>
      <c r="I219" s="126"/>
      <c r="J219" s="150"/>
      <c r="K219" s="150"/>
    </row>
    <row r="220" spans="1:11" ht="12.75">
      <c r="A220" s="51"/>
      <c r="B220" s="52" t="s">
        <v>223</v>
      </c>
      <c r="C220" s="45" t="s">
        <v>224</v>
      </c>
      <c r="D220" s="151">
        <f t="shared" si="15"/>
        <v>48</v>
      </c>
      <c r="E220" s="339">
        <v>48</v>
      </c>
      <c r="F220" s="150"/>
      <c r="G220" s="192"/>
      <c r="H220" s="150"/>
      <c r="I220" s="126"/>
      <c r="J220" s="150"/>
      <c r="K220" s="150"/>
    </row>
    <row r="221" spans="1:11" ht="12.75" hidden="1">
      <c r="A221" s="53"/>
      <c r="B221" s="50" t="s">
        <v>225</v>
      </c>
      <c r="C221" s="45"/>
      <c r="D221" s="151">
        <f t="shared" si="15"/>
        <v>0</v>
      </c>
      <c r="E221" s="339"/>
      <c r="F221" s="150"/>
      <c r="G221" s="192"/>
      <c r="H221" s="150"/>
      <c r="I221" s="126"/>
      <c r="J221" s="150"/>
      <c r="K221" s="150"/>
    </row>
    <row r="222" spans="1:11" ht="12.75">
      <c r="A222" s="7" t="s">
        <v>172</v>
      </c>
      <c r="B222" s="44" t="s">
        <v>226</v>
      </c>
      <c r="C222" s="45" t="s">
        <v>205</v>
      </c>
      <c r="D222" s="151">
        <f t="shared" si="15"/>
        <v>22.7</v>
      </c>
      <c r="E222" s="339">
        <v>22.7</v>
      </c>
      <c r="F222" s="150"/>
      <c r="G222" s="192"/>
      <c r="H222" s="150"/>
      <c r="I222" s="126"/>
      <c r="J222" s="150"/>
      <c r="K222" s="150"/>
    </row>
    <row r="223" spans="1:11" ht="12.75" hidden="1">
      <c r="A223" s="7" t="s">
        <v>174</v>
      </c>
      <c r="B223" s="44" t="s">
        <v>227</v>
      </c>
      <c r="C223" s="45" t="s">
        <v>205</v>
      </c>
      <c r="D223" s="147">
        <f t="shared" si="15"/>
        <v>0</v>
      </c>
      <c r="E223" s="339"/>
      <c r="F223" s="150"/>
      <c r="G223" s="192"/>
      <c r="H223" s="150"/>
      <c r="I223" s="126"/>
      <c r="J223" s="150"/>
      <c r="K223" s="150"/>
    </row>
    <row r="224" spans="1:11" ht="12.75" hidden="1">
      <c r="A224" s="7" t="s">
        <v>9</v>
      </c>
      <c r="B224" s="44" t="s">
        <v>228</v>
      </c>
      <c r="C224" s="45" t="s">
        <v>205</v>
      </c>
      <c r="D224" s="147">
        <f t="shared" si="15"/>
        <v>0</v>
      </c>
      <c r="E224" s="339"/>
      <c r="F224" s="150"/>
      <c r="G224" s="192"/>
      <c r="H224" s="150"/>
      <c r="I224" s="126"/>
      <c r="J224" s="150"/>
      <c r="K224" s="150"/>
    </row>
    <row r="225" spans="1:11" ht="18">
      <c r="A225" s="7" t="s">
        <v>176</v>
      </c>
      <c r="B225" s="44" t="s">
        <v>229</v>
      </c>
      <c r="C225" s="45" t="s">
        <v>205</v>
      </c>
      <c r="D225" s="147">
        <f t="shared" si="15"/>
        <v>23.4</v>
      </c>
      <c r="E225" s="340">
        <f>SUM(E226:E232)</f>
        <v>23.4</v>
      </c>
      <c r="F225" s="138">
        <f aca="true" t="shared" si="16" ref="F225:K225">SUM(F226:F232)</f>
        <v>0</v>
      </c>
      <c r="G225" s="170">
        <f t="shared" si="16"/>
        <v>0</v>
      </c>
      <c r="H225" s="138">
        <f t="shared" si="16"/>
        <v>0</v>
      </c>
      <c r="I225" s="117">
        <f t="shared" si="16"/>
        <v>0</v>
      </c>
      <c r="J225" s="138">
        <f t="shared" si="16"/>
        <v>0</v>
      </c>
      <c r="K225" s="138">
        <f t="shared" si="16"/>
        <v>0</v>
      </c>
    </row>
    <row r="226" spans="1:11" ht="36">
      <c r="A226" s="7"/>
      <c r="B226" s="44" t="s">
        <v>230</v>
      </c>
      <c r="C226" s="45" t="s">
        <v>205</v>
      </c>
      <c r="D226" s="151">
        <f t="shared" si="15"/>
        <v>11.4</v>
      </c>
      <c r="E226" s="339">
        <v>11.4</v>
      </c>
      <c r="F226" s="150"/>
      <c r="G226" s="192"/>
      <c r="H226" s="150"/>
      <c r="I226" s="126"/>
      <c r="J226" s="150"/>
      <c r="K226" s="150"/>
    </row>
    <row r="227" spans="1:11" ht="12.75">
      <c r="A227" s="7"/>
      <c r="B227" s="44" t="s">
        <v>231</v>
      </c>
      <c r="C227" s="45" t="s">
        <v>205</v>
      </c>
      <c r="D227" s="151">
        <f t="shared" si="15"/>
        <v>12</v>
      </c>
      <c r="E227" s="339">
        <v>12</v>
      </c>
      <c r="F227" s="150"/>
      <c r="G227" s="192"/>
      <c r="H227" s="150"/>
      <c r="I227" s="126"/>
      <c r="J227" s="150"/>
      <c r="K227" s="150"/>
    </row>
    <row r="228" spans="1:11" ht="12.75">
      <c r="A228" s="7"/>
      <c r="B228" s="44" t="s">
        <v>232</v>
      </c>
      <c r="C228" s="45" t="s">
        <v>205</v>
      </c>
      <c r="D228" s="151">
        <f t="shared" si="15"/>
        <v>0</v>
      </c>
      <c r="E228" s="339">
        <v>0</v>
      </c>
      <c r="F228" s="150"/>
      <c r="G228" s="192"/>
      <c r="H228" s="150"/>
      <c r="I228" s="126"/>
      <c r="J228" s="150"/>
      <c r="K228" s="150"/>
    </row>
    <row r="229" spans="1:11" ht="12.75">
      <c r="A229" s="7"/>
      <c r="B229" s="44" t="s">
        <v>194</v>
      </c>
      <c r="C229" s="45" t="s">
        <v>205</v>
      </c>
      <c r="D229" s="151">
        <f t="shared" si="15"/>
        <v>0</v>
      </c>
      <c r="E229" s="339">
        <v>0</v>
      </c>
      <c r="F229" s="150"/>
      <c r="G229" s="192"/>
      <c r="H229" s="150"/>
      <c r="I229" s="126"/>
      <c r="J229" s="150"/>
      <c r="K229" s="150"/>
    </row>
    <row r="230" spans="1:11" ht="12.75">
      <c r="A230" s="7"/>
      <c r="B230" s="44" t="s">
        <v>186</v>
      </c>
      <c r="C230" s="45" t="s">
        <v>205</v>
      </c>
      <c r="D230" s="151">
        <f t="shared" si="15"/>
        <v>0</v>
      </c>
      <c r="E230" s="339">
        <v>0</v>
      </c>
      <c r="F230" s="150"/>
      <c r="G230" s="192"/>
      <c r="H230" s="150"/>
      <c r="I230" s="126"/>
      <c r="J230" s="150"/>
      <c r="K230" s="150"/>
    </row>
    <row r="231" spans="1:11" ht="12.75">
      <c r="A231" s="7"/>
      <c r="B231" s="44" t="s">
        <v>233</v>
      </c>
      <c r="C231" s="45" t="s">
        <v>205</v>
      </c>
      <c r="D231" s="151">
        <f t="shared" si="15"/>
        <v>0</v>
      </c>
      <c r="E231" s="339">
        <v>0</v>
      </c>
      <c r="F231" s="150"/>
      <c r="G231" s="192"/>
      <c r="H231" s="150"/>
      <c r="I231" s="126"/>
      <c r="J231" s="150"/>
      <c r="K231" s="150"/>
    </row>
    <row r="232" spans="1:11" ht="12.75">
      <c r="A232" s="7"/>
      <c r="B232" s="44" t="s">
        <v>234</v>
      </c>
      <c r="C232" s="45" t="s">
        <v>205</v>
      </c>
      <c r="D232" s="151">
        <f t="shared" si="15"/>
        <v>0</v>
      </c>
      <c r="E232" s="339">
        <v>0</v>
      </c>
      <c r="F232" s="150"/>
      <c r="G232" s="192"/>
      <c r="H232" s="150"/>
      <c r="I232" s="126"/>
      <c r="J232" s="150"/>
      <c r="K232" s="150"/>
    </row>
    <row r="233" spans="1:11" ht="12.75">
      <c r="A233" s="7" t="s">
        <v>331</v>
      </c>
      <c r="B233" s="44" t="s">
        <v>235</v>
      </c>
      <c r="C233" s="45" t="s">
        <v>205</v>
      </c>
      <c r="D233" s="147">
        <f t="shared" si="15"/>
        <v>3742.97198192</v>
      </c>
      <c r="E233" s="341">
        <f>SUM(E235:E239)</f>
        <v>3742.97198192</v>
      </c>
      <c r="F233" s="149">
        <f aca="true" t="shared" si="17" ref="F233:K233">SUM(F235:F239)</f>
        <v>0</v>
      </c>
      <c r="G233" s="191">
        <f t="shared" si="17"/>
        <v>0</v>
      </c>
      <c r="H233" s="149">
        <f t="shared" si="17"/>
        <v>0</v>
      </c>
      <c r="I233" s="125">
        <f t="shared" si="17"/>
        <v>0</v>
      </c>
      <c r="J233" s="149">
        <f t="shared" si="17"/>
        <v>0</v>
      </c>
      <c r="K233" s="149">
        <f t="shared" si="17"/>
        <v>0</v>
      </c>
    </row>
    <row r="234" spans="1:11" ht="12.75">
      <c r="A234" s="7"/>
      <c r="B234" s="44" t="s">
        <v>236</v>
      </c>
      <c r="C234" s="47" t="s">
        <v>169</v>
      </c>
      <c r="D234" s="147">
        <f t="shared" si="15"/>
        <v>30.2</v>
      </c>
      <c r="E234" s="341">
        <v>30.2</v>
      </c>
      <c r="F234" s="149" t="e">
        <f aca="true" t="shared" si="18" ref="F234:K234">F233/F164</f>
        <v>#DIV/0!</v>
      </c>
      <c r="G234" s="191" t="e">
        <f t="shared" si="18"/>
        <v>#DIV/0!</v>
      </c>
      <c r="H234" s="149" t="e">
        <f t="shared" si="18"/>
        <v>#DIV/0!</v>
      </c>
      <c r="I234" s="125" t="e">
        <f t="shared" si="18"/>
        <v>#DIV/0!</v>
      </c>
      <c r="J234" s="149" t="e">
        <f t="shared" si="18"/>
        <v>#DIV/0!</v>
      </c>
      <c r="K234" s="149" t="e">
        <f t="shared" si="18"/>
        <v>#DIV/0!</v>
      </c>
    </row>
    <row r="235" spans="1:11" ht="18">
      <c r="A235" s="7"/>
      <c r="B235" s="44" t="s">
        <v>171</v>
      </c>
      <c r="C235" s="45" t="s">
        <v>205</v>
      </c>
      <c r="D235" s="151">
        <f t="shared" si="15"/>
        <v>3742.97198192</v>
      </c>
      <c r="E235" s="339">
        <f>E234*E164/100</f>
        <v>3742.97198192</v>
      </c>
      <c r="F235" s="150"/>
      <c r="G235" s="192"/>
      <c r="H235" s="150"/>
      <c r="I235" s="126"/>
      <c r="J235" s="150"/>
      <c r="K235" s="150"/>
    </row>
    <row r="236" spans="1:11" ht="18" hidden="1">
      <c r="A236" s="7"/>
      <c r="B236" s="44" t="s">
        <v>173</v>
      </c>
      <c r="C236" s="45" t="s">
        <v>205</v>
      </c>
      <c r="D236" s="151">
        <f t="shared" si="15"/>
        <v>0</v>
      </c>
      <c r="E236" s="339"/>
      <c r="F236" s="150"/>
      <c r="G236" s="192"/>
      <c r="H236" s="150"/>
      <c r="I236" s="126"/>
      <c r="J236" s="150"/>
      <c r="K236" s="150"/>
    </row>
    <row r="237" spans="1:11" ht="12.75" hidden="1">
      <c r="A237" s="7"/>
      <c r="B237" s="44" t="s">
        <v>175</v>
      </c>
      <c r="C237" s="45" t="s">
        <v>205</v>
      </c>
      <c r="D237" s="151">
        <f t="shared" si="15"/>
        <v>0</v>
      </c>
      <c r="E237" s="339"/>
      <c r="F237" s="150"/>
      <c r="G237" s="192"/>
      <c r="H237" s="150"/>
      <c r="I237" s="126"/>
      <c r="J237" s="150"/>
      <c r="K237" s="150"/>
    </row>
    <row r="238" spans="1:11" ht="12.75" hidden="1">
      <c r="A238" s="7"/>
      <c r="B238" s="44" t="s">
        <v>177</v>
      </c>
      <c r="C238" s="45" t="s">
        <v>205</v>
      </c>
      <c r="D238" s="151">
        <f t="shared" si="15"/>
        <v>0</v>
      </c>
      <c r="E238" s="339"/>
      <c r="F238" s="150"/>
      <c r="G238" s="192"/>
      <c r="H238" s="150"/>
      <c r="I238" s="126"/>
      <c r="J238" s="150"/>
      <c r="K238" s="150"/>
    </row>
    <row r="239" spans="1:11" ht="12.75" hidden="1">
      <c r="A239" s="7"/>
      <c r="B239" s="44" t="s">
        <v>178</v>
      </c>
      <c r="C239" s="45" t="s">
        <v>205</v>
      </c>
      <c r="D239" s="151">
        <f t="shared" si="15"/>
        <v>0</v>
      </c>
      <c r="E239" s="339"/>
      <c r="F239" s="150"/>
      <c r="G239" s="192"/>
      <c r="H239" s="150"/>
      <c r="I239" s="126"/>
      <c r="J239" s="150"/>
      <c r="K239" s="150"/>
    </row>
    <row r="240" spans="1:11" ht="12.75" hidden="1">
      <c r="A240" s="7" t="s">
        <v>332</v>
      </c>
      <c r="B240" s="44" t="s">
        <v>238</v>
      </c>
      <c r="C240" s="45" t="s">
        <v>205</v>
      </c>
      <c r="D240" s="151">
        <f t="shared" si="15"/>
        <v>0</v>
      </c>
      <c r="E240" s="339">
        <v>0</v>
      </c>
      <c r="F240" s="150"/>
      <c r="G240" s="192"/>
      <c r="H240" s="150"/>
      <c r="I240" s="126"/>
      <c r="J240" s="150"/>
      <c r="K240" s="150"/>
    </row>
    <row r="241" spans="1:11" ht="22.5" customHeight="1" thickBot="1">
      <c r="A241" s="7" t="s">
        <v>333</v>
      </c>
      <c r="B241" s="44" t="s">
        <v>240</v>
      </c>
      <c r="C241" s="376" t="s">
        <v>205</v>
      </c>
      <c r="D241" s="407">
        <f t="shared" si="15"/>
        <v>2796.68515</v>
      </c>
      <c r="E241" s="339">
        <v>2796.68515</v>
      </c>
      <c r="F241" s="150"/>
      <c r="G241" s="192"/>
      <c r="H241" s="150"/>
      <c r="I241" s="126"/>
      <c r="J241" s="150"/>
      <c r="K241" s="150"/>
    </row>
    <row r="242" spans="1:11" ht="38.25" customHeight="1" hidden="1">
      <c r="A242" s="7" t="s">
        <v>334</v>
      </c>
      <c r="B242" s="44" t="s">
        <v>242</v>
      </c>
      <c r="C242" s="259" t="s">
        <v>205</v>
      </c>
      <c r="D242" s="408"/>
      <c r="E242" s="339"/>
      <c r="F242" s="150"/>
      <c r="G242" s="192"/>
      <c r="H242" s="150"/>
      <c r="I242" s="126"/>
      <c r="J242" s="150"/>
      <c r="K242" s="150"/>
    </row>
    <row r="243" spans="1:11" ht="22.5" customHeight="1" hidden="1">
      <c r="A243" s="7" t="s">
        <v>243</v>
      </c>
      <c r="B243" s="44"/>
      <c r="C243" s="45" t="s">
        <v>205</v>
      </c>
      <c r="D243" s="47"/>
      <c r="E243" s="339"/>
      <c r="F243" s="150"/>
      <c r="G243" s="192"/>
      <c r="H243" s="150"/>
      <c r="I243" s="126"/>
      <c r="J243" s="150"/>
      <c r="K243" s="150"/>
    </row>
    <row r="244" spans="1:11" ht="12.75" customHeight="1" hidden="1">
      <c r="A244" s="7" t="s">
        <v>244</v>
      </c>
      <c r="B244" s="46"/>
      <c r="C244" s="45" t="s">
        <v>205</v>
      </c>
      <c r="D244" s="47"/>
      <c r="E244" s="339"/>
      <c r="F244" s="150"/>
      <c r="G244" s="192"/>
      <c r="H244" s="150"/>
      <c r="I244" s="126"/>
      <c r="J244" s="150"/>
      <c r="K244" s="150"/>
    </row>
    <row r="245" spans="1:11" ht="12.75" hidden="1">
      <c r="A245" s="7" t="s">
        <v>335</v>
      </c>
      <c r="B245" s="54" t="s">
        <v>245</v>
      </c>
      <c r="C245" s="45"/>
      <c r="D245" s="47"/>
      <c r="E245" s="339"/>
      <c r="F245" s="150"/>
      <c r="G245" s="192"/>
      <c r="H245" s="150"/>
      <c r="I245" s="126"/>
      <c r="J245" s="150"/>
      <c r="K245" s="150"/>
    </row>
    <row r="246" spans="1:11" s="56" customFormat="1" ht="12.75" hidden="1">
      <c r="A246" s="7" t="s">
        <v>336</v>
      </c>
      <c r="B246" s="55" t="s">
        <v>246</v>
      </c>
      <c r="C246" s="45" t="s">
        <v>205</v>
      </c>
      <c r="D246" s="47"/>
      <c r="E246" s="342"/>
      <c r="F246" s="151"/>
      <c r="G246" s="193"/>
      <c r="H246" s="151"/>
      <c r="I246" s="127"/>
      <c r="J246" s="151"/>
      <c r="K246" s="151"/>
    </row>
    <row r="247" spans="1:11" s="56" customFormat="1" ht="27" hidden="1">
      <c r="A247" s="7" t="s">
        <v>337</v>
      </c>
      <c r="B247" s="55" t="s">
        <v>247</v>
      </c>
      <c r="C247" s="45" t="s">
        <v>205</v>
      </c>
      <c r="D247" s="47"/>
      <c r="E247" s="342"/>
      <c r="F247" s="151"/>
      <c r="G247" s="193"/>
      <c r="H247" s="151"/>
      <c r="I247" s="127"/>
      <c r="J247" s="151"/>
      <c r="K247" s="151"/>
    </row>
    <row r="248" spans="1:11" s="56" customFormat="1" ht="21">
      <c r="A248" s="41" t="s">
        <v>14</v>
      </c>
      <c r="B248" s="57" t="s">
        <v>249</v>
      </c>
      <c r="C248" s="48"/>
      <c r="D248" s="336">
        <f>E248</f>
        <v>21008.954231095</v>
      </c>
      <c r="E248" s="336">
        <f aca="true" t="shared" si="19" ref="E248:K248">E249+E258+E300+E335</f>
        <v>21008.954231095</v>
      </c>
      <c r="F248" s="148">
        <f t="shared" si="19"/>
        <v>0</v>
      </c>
      <c r="G248" s="190">
        <f t="shared" si="19"/>
        <v>0</v>
      </c>
      <c r="H248" s="148">
        <f t="shared" si="19"/>
        <v>0</v>
      </c>
      <c r="I248" s="124">
        <f t="shared" si="19"/>
        <v>0</v>
      </c>
      <c r="J248" s="148">
        <f t="shared" si="19"/>
        <v>0</v>
      </c>
      <c r="K248" s="148">
        <f t="shared" si="19"/>
        <v>0</v>
      </c>
    </row>
    <row r="249" spans="1:11" ht="12.75">
      <c r="A249" s="7" t="s">
        <v>338</v>
      </c>
      <c r="B249" s="42" t="s">
        <v>250</v>
      </c>
      <c r="C249" s="48" t="s">
        <v>110</v>
      </c>
      <c r="D249" s="336">
        <f>D250+D254</f>
        <v>44.367799999999995</v>
      </c>
      <c r="E249" s="336">
        <f>E250+E254</f>
        <v>44.367799999999995</v>
      </c>
      <c r="F249" s="148">
        <f aca="true" t="shared" si="20" ref="F249:K249">F250</f>
        <v>0</v>
      </c>
      <c r="G249" s="190">
        <f t="shared" si="20"/>
        <v>0</v>
      </c>
      <c r="H249" s="148">
        <f t="shared" si="20"/>
        <v>0</v>
      </c>
      <c r="I249" s="124">
        <f t="shared" si="20"/>
        <v>0</v>
      </c>
      <c r="J249" s="148">
        <f t="shared" si="20"/>
        <v>0</v>
      </c>
      <c r="K249" s="148">
        <f t="shared" si="20"/>
        <v>0</v>
      </c>
    </row>
    <row r="250" spans="1:11" ht="21.75" customHeight="1">
      <c r="A250" s="7"/>
      <c r="B250" s="58" t="s">
        <v>374</v>
      </c>
      <c r="C250" s="59" t="s">
        <v>110</v>
      </c>
      <c r="D250" s="341">
        <f>D251*D252/1000</f>
        <v>33.15618</v>
      </c>
      <c r="E250" s="341">
        <f>E251*E252/1000</f>
        <v>33.15618</v>
      </c>
      <c r="F250" s="149">
        <f aca="true" t="shared" si="21" ref="F250:K250">F251*F252</f>
        <v>0</v>
      </c>
      <c r="G250" s="191">
        <f t="shared" si="21"/>
        <v>0</v>
      </c>
      <c r="H250" s="149">
        <f t="shared" si="21"/>
        <v>0</v>
      </c>
      <c r="I250" s="125">
        <f t="shared" si="21"/>
        <v>0</v>
      </c>
      <c r="J250" s="149">
        <f t="shared" si="21"/>
        <v>0</v>
      </c>
      <c r="K250" s="149">
        <f t="shared" si="21"/>
        <v>0</v>
      </c>
    </row>
    <row r="251" spans="1:11" ht="12.75">
      <c r="A251" s="60"/>
      <c r="B251" s="50" t="s">
        <v>111</v>
      </c>
      <c r="C251" s="59" t="s">
        <v>112</v>
      </c>
      <c r="D251" s="341">
        <v>33.09</v>
      </c>
      <c r="E251" s="341">
        <v>33.09</v>
      </c>
      <c r="F251" s="149"/>
      <c r="G251" s="191"/>
      <c r="H251" s="149"/>
      <c r="I251" s="125"/>
      <c r="J251" s="149"/>
      <c r="K251" s="149"/>
    </row>
    <row r="252" spans="1:11" ht="12.75">
      <c r="A252" s="357"/>
      <c r="B252" s="52" t="s">
        <v>0</v>
      </c>
      <c r="C252" s="59" t="s">
        <v>113</v>
      </c>
      <c r="D252" s="341">
        <v>1002</v>
      </c>
      <c r="E252" s="341">
        <v>1002</v>
      </c>
      <c r="F252" s="149"/>
      <c r="G252" s="191"/>
      <c r="H252" s="149"/>
      <c r="I252" s="125"/>
      <c r="J252" s="149"/>
      <c r="K252" s="149"/>
    </row>
    <row r="253" spans="1:11" ht="12.75" hidden="1">
      <c r="A253" s="358"/>
      <c r="B253" s="61" t="s">
        <v>225</v>
      </c>
      <c r="C253" s="59"/>
      <c r="D253" s="342"/>
      <c r="E253" s="342"/>
      <c r="F253" s="151"/>
      <c r="G253" s="193"/>
      <c r="H253" s="151"/>
      <c r="I253" s="127"/>
      <c r="J253" s="151"/>
      <c r="K253" s="151"/>
    </row>
    <row r="254" spans="1:11" ht="21.75" customHeight="1">
      <c r="A254" s="7"/>
      <c r="B254" s="58" t="s">
        <v>375</v>
      </c>
      <c r="C254" s="59" t="s">
        <v>110</v>
      </c>
      <c r="D254" s="341">
        <f>D255*D256/1000</f>
        <v>11.211619999999998</v>
      </c>
      <c r="E254" s="341">
        <f>E255*E256/1000</f>
        <v>11.211619999999998</v>
      </c>
      <c r="F254" s="149">
        <f aca="true" t="shared" si="22" ref="F254:K254">F255*F256</f>
        <v>0</v>
      </c>
      <c r="G254" s="191">
        <f t="shared" si="22"/>
        <v>0</v>
      </c>
      <c r="H254" s="149">
        <f t="shared" si="22"/>
        <v>0</v>
      </c>
      <c r="I254" s="125">
        <f t="shared" si="22"/>
        <v>0</v>
      </c>
      <c r="J254" s="149">
        <f t="shared" si="22"/>
        <v>0</v>
      </c>
      <c r="K254" s="149">
        <f t="shared" si="22"/>
        <v>0</v>
      </c>
    </row>
    <row r="255" spans="1:11" ht="12.75">
      <c r="A255" s="60"/>
      <c r="B255" s="50" t="s">
        <v>111</v>
      </c>
      <c r="C255" s="59" t="s">
        <v>112</v>
      </c>
      <c r="D255" s="341">
        <v>30.22</v>
      </c>
      <c r="E255" s="341">
        <v>30.22</v>
      </c>
      <c r="F255" s="149"/>
      <c r="G255" s="191"/>
      <c r="H255" s="149"/>
      <c r="I255" s="125"/>
      <c r="J255" s="149"/>
      <c r="K255" s="149"/>
    </row>
    <row r="256" spans="1:11" ht="12.75">
      <c r="A256" s="357"/>
      <c r="B256" s="52" t="s">
        <v>0</v>
      </c>
      <c r="C256" s="59" t="s">
        <v>113</v>
      </c>
      <c r="D256" s="341">
        <v>371</v>
      </c>
      <c r="E256" s="341">
        <v>371</v>
      </c>
      <c r="F256" s="149"/>
      <c r="G256" s="191"/>
      <c r="H256" s="149"/>
      <c r="I256" s="125"/>
      <c r="J256" s="149"/>
      <c r="K256" s="149"/>
    </row>
    <row r="257" spans="1:11" ht="12.75" hidden="1">
      <c r="A257" s="358"/>
      <c r="B257" s="61" t="s">
        <v>225</v>
      </c>
      <c r="C257" s="59"/>
      <c r="D257" s="342"/>
      <c r="E257" s="342"/>
      <c r="F257" s="151"/>
      <c r="G257" s="193"/>
      <c r="H257" s="151"/>
      <c r="I257" s="127"/>
      <c r="J257" s="151"/>
      <c r="K257" s="151"/>
    </row>
    <row r="258" spans="1:11" ht="12.75">
      <c r="A258" s="7" t="s">
        <v>339</v>
      </c>
      <c r="B258" s="42" t="s">
        <v>1</v>
      </c>
      <c r="C258" s="48" t="s">
        <v>110</v>
      </c>
      <c r="D258" s="336">
        <f>D259+D278+D291</f>
        <v>17465.530550975</v>
      </c>
      <c r="E258" s="336">
        <f>E259+E278+E291</f>
        <v>17465.530550975</v>
      </c>
      <c r="F258" s="148">
        <f aca="true" t="shared" si="23" ref="F258:K258">F259+F278+F291</f>
        <v>0</v>
      </c>
      <c r="G258" s="190">
        <f t="shared" si="23"/>
        <v>0</v>
      </c>
      <c r="H258" s="148">
        <f t="shared" si="23"/>
        <v>0</v>
      </c>
      <c r="I258" s="124">
        <f t="shared" si="23"/>
        <v>0</v>
      </c>
      <c r="J258" s="148">
        <f t="shared" si="23"/>
        <v>0</v>
      </c>
      <c r="K258" s="148">
        <f t="shared" si="23"/>
        <v>0</v>
      </c>
    </row>
    <row r="259" spans="1:11" ht="12.75">
      <c r="A259" s="7" t="s">
        <v>340</v>
      </c>
      <c r="B259" s="62" t="s">
        <v>48</v>
      </c>
      <c r="C259" s="63" t="s">
        <v>110</v>
      </c>
      <c r="D259" s="341">
        <f>D263+D268+D273</f>
        <v>17465.530550975</v>
      </c>
      <c r="E259" s="341">
        <f>E263+E268+E273</f>
        <v>17465.530550975</v>
      </c>
      <c r="F259" s="149">
        <f aca="true" t="shared" si="24" ref="F259:K259">F263+F268+F273</f>
        <v>0</v>
      </c>
      <c r="G259" s="191">
        <f t="shared" si="24"/>
        <v>0</v>
      </c>
      <c r="H259" s="149">
        <f t="shared" si="24"/>
        <v>0</v>
      </c>
      <c r="I259" s="125">
        <f t="shared" si="24"/>
        <v>0</v>
      </c>
      <c r="J259" s="149">
        <f t="shared" si="24"/>
        <v>0</v>
      </c>
      <c r="K259" s="149">
        <f t="shared" si="24"/>
        <v>0</v>
      </c>
    </row>
    <row r="260" spans="1:11" ht="12.75" hidden="1">
      <c r="A260" s="7"/>
      <c r="B260" s="64" t="s">
        <v>115</v>
      </c>
      <c r="C260" s="59" t="s">
        <v>116</v>
      </c>
      <c r="D260" s="341"/>
      <c r="E260" s="341"/>
      <c r="F260" s="149"/>
      <c r="G260" s="191"/>
      <c r="H260" s="149"/>
      <c r="I260" s="125"/>
      <c r="J260" s="149"/>
      <c r="K260" s="149"/>
    </row>
    <row r="261" spans="1:11" ht="12.75">
      <c r="A261" s="7"/>
      <c r="B261" s="64" t="s">
        <v>117</v>
      </c>
      <c r="C261" s="59" t="s">
        <v>113</v>
      </c>
      <c r="D261" s="341">
        <f>D267+D272+D277</f>
        <v>2446.102</v>
      </c>
      <c r="E261" s="341">
        <f>E267+E272+E277</f>
        <v>2446.102</v>
      </c>
      <c r="F261" s="149">
        <f aca="true" t="shared" si="25" ref="F261:K261">F267+F272+F277</f>
        <v>0</v>
      </c>
      <c r="G261" s="191">
        <f t="shared" si="25"/>
        <v>0</v>
      </c>
      <c r="H261" s="149">
        <f t="shared" si="25"/>
        <v>0</v>
      </c>
      <c r="I261" s="125">
        <f t="shared" si="25"/>
        <v>0</v>
      </c>
      <c r="J261" s="149">
        <f t="shared" si="25"/>
        <v>0</v>
      </c>
      <c r="K261" s="149">
        <f t="shared" si="25"/>
        <v>0</v>
      </c>
    </row>
    <row r="262" spans="1:11" ht="12.75">
      <c r="A262" s="7"/>
      <c r="B262" s="65" t="s">
        <v>118</v>
      </c>
      <c r="C262" s="66" t="s">
        <v>2</v>
      </c>
      <c r="D262" s="341">
        <v>152.84</v>
      </c>
      <c r="E262" s="341">
        <f>E261/E13*1000</f>
        <v>152.83959247640675</v>
      </c>
      <c r="F262" s="149"/>
      <c r="G262" s="191"/>
      <c r="H262" s="149"/>
      <c r="I262" s="125"/>
      <c r="J262" s="149"/>
      <c r="K262" s="149"/>
    </row>
    <row r="263" spans="1:11" ht="12.75">
      <c r="A263" s="391"/>
      <c r="B263" s="67" t="s">
        <v>3</v>
      </c>
      <c r="C263" s="63" t="s">
        <v>110</v>
      </c>
      <c r="D263" s="341">
        <f>D264*D267/1000</f>
        <v>16972.897942392</v>
      </c>
      <c r="E263" s="341">
        <f>E264*E267/1000</f>
        <v>16972.897942392</v>
      </c>
      <c r="F263" s="149">
        <f aca="true" t="shared" si="26" ref="F263:K263">F264*F267/1000</f>
        <v>0</v>
      </c>
      <c r="G263" s="191">
        <f t="shared" si="26"/>
        <v>0</v>
      </c>
      <c r="H263" s="149">
        <f t="shared" si="26"/>
        <v>0</v>
      </c>
      <c r="I263" s="125">
        <f t="shared" si="26"/>
        <v>0</v>
      </c>
      <c r="J263" s="149">
        <f t="shared" si="26"/>
        <v>0</v>
      </c>
      <c r="K263" s="149">
        <f t="shared" si="26"/>
        <v>0</v>
      </c>
    </row>
    <row r="264" spans="1:11" ht="12.75">
      <c r="A264" s="392"/>
      <c r="B264" s="68" t="s">
        <v>119</v>
      </c>
      <c r="C264" s="59" t="s">
        <v>116</v>
      </c>
      <c r="D264" s="341">
        <v>7129.289</v>
      </c>
      <c r="E264" s="341">
        <v>7129.289</v>
      </c>
      <c r="F264" s="149"/>
      <c r="G264" s="191"/>
      <c r="H264" s="149"/>
      <c r="I264" s="125"/>
      <c r="J264" s="149"/>
      <c r="K264" s="149"/>
    </row>
    <row r="265" spans="1:11" ht="12.75" hidden="1">
      <c r="A265" s="392"/>
      <c r="B265" s="69" t="s">
        <v>120</v>
      </c>
      <c r="C265" s="59" t="s">
        <v>116</v>
      </c>
      <c r="D265" s="341"/>
      <c r="E265" s="341"/>
      <c r="F265" s="149"/>
      <c r="G265" s="191"/>
      <c r="H265" s="149"/>
      <c r="I265" s="125"/>
      <c r="J265" s="149"/>
      <c r="K265" s="149"/>
    </row>
    <row r="266" spans="1:11" ht="12.75" hidden="1">
      <c r="A266" s="392"/>
      <c r="B266" s="69" t="s">
        <v>121</v>
      </c>
      <c r="C266" s="59" t="s">
        <v>116</v>
      </c>
      <c r="D266" s="341"/>
      <c r="E266" s="341"/>
      <c r="F266" s="149"/>
      <c r="G266" s="191"/>
      <c r="H266" s="149"/>
      <c r="I266" s="125"/>
      <c r="J266" s="149"/>
      <c r="K266" s="149"/>
    </row>
    <row r="267" spans="1:11" ht="12.75">
      <c r="A267" s="393"/>
      <c r="B267" s="68" t="s">
        <v>122</v>
      </c>
      <c r="C267" s="59" t="s">
        <v>113</v>
      </c>
      <c r="D267" s="341">
        <v>2380.728</v>
      </c>
      <c r="E267" s="341">
        <v>2380.728</v>
      </c>
      <c r="F267" s="149"/>
      <c r="G267" s="191"/>
      <c r="H267" s="149"/>
      <c r="I267" s="125"/>
      <c r="J267" s="149"/>
      <c r="K267" s="149"/>
    </row>
    <row r="268" spans="1:11" ht="12.75">
      <c r="A268" s="391"/>
      <c r="B268" s="67" t="s">
        <v>4</v>
      </c>
      <c r="C268" s="59" t="s">
        <v>113</v>
      </c>
      <c r="D268" s="341">
        <f>D272*D269/1000</f>
        <v>492.632608583</v>
      </c>
      <c r="E268" s="341">
        <f>E272*E269/1000</f>
        <v>492.632608583</v>
      </c>
      <c r="F268" s="149">
        <f aca="true" t="shared" si="27" ref="F268:K268">F272*F269/1000</f>
        <v>0</v>
      </c>
      <c r="G268" s="191">
        <f t="shared" si="27"/>
        <v>0</v>
      </c>
      <c r="H268" s="149">
        <f t="shared" si="27"/>
        <v>0</v>
      </c>
      <c r="I268" s="125">
        <f t="shared" si="27"/>
        <v>0</v>
      </c>
      <c r="J268" s="149">
        <f t="shared" si="27"/>
        <v>0</v>
      </c>
      <c r="K268" s="149">
        <f t="shared" si="27"/>
        <v>0</v>
      </c>
    </row>
    <row r="269" spans="1:11" ht="12.75">
      <c r="A269" s="392"/>
      <c r="B269" s="68" t="s">
        <v>119</v>
      </c>
      <c r="C269" s="59" t="s">
        <v>116</v>
      </c>
      <c r="D269" s="341">
        <v>7535.6045</v>
      </c>
      <c r="E269" s="341">
        <v>7535.6045</v>
      </c>
      <c r="F269" s="149"/>
      <c r="G269" s="191"/>
      <c r="H269" s="149"/>
      <c r="I269" s="125"/>
      <c r="J269" s="149"/>
      <c r="K269" s="149"/>
    </row>
    <row r="270" spans="1:11" ht="12.75" hidden="1">
      <c r="A270" s="392"/>
      <c r="B270" s="69" t="s">
        <v>120</v>
      </c>
      <c r="C270" s="59" t="s">
        <v>116</v>
      </c>
      <c r="D270" s="341"/>
      <c r="E270" s="341"/>
      <c r="F270" s="149"/>
      <c r="G270" s="191"/>
      <c r="H270" s="149"/>
      <c r="I270" s="125"/>
      <c r="J270" s="149"/>
      <c r="K270" s="149"/>
    </row>
    <row r="271" spans="1:11" ht="12.75" hidden="1">
      <c r="A271" s="392"/>
      <c r="B271" s="69" t="s">
        <v>121</v>
      </c>
      <c r="C271" s="59" t="s">
        <v>116</v>
      </c>
      <c r="D271" s="341"/>
      <c r="E271" s="341"/>
      <c r="F271" s="149"/>
      <c r="G271" s="191"/>
      <c r="H271" s="149"/>
      <c r="I271" s="125"/>
      <c r="J271" s="149"/>
      <c r="K271" s="149"/>
    </row>
    <row r="272" spans="1:11" ht="12.75">
      <c r="A272" s="393"/>
      <c r="B272" s="68" t="s">
        <v>5</v>
      </c>
      <c r="C272" s="59"/>
      <c r="D272" s="341">
        <v>65.374</v>
      </c>
      <c r="E272" s="341">
        <v>65.374</v>
      </c>
      <c r="F272" s="149"/>
      <c r="G272" s="191"/>
      <c r="H272" s="149"/>
      <c r="I272" s="125"/>
      <c r="J272" s="149"/>
      <c r="K272" s="149"/>
    </row>
    <row r="273" spans="1:11" ht="12.75" hidden="1">
      <c r="A273" s="391"/>
      <c r="B273" s="67" t="s">
        <v>6</v>
      </c>
      <c r="C273" s="59" t="s">
        <v>113</v>
      </c>
      <c r="D273" s="341">
        <f>D277*D274/1000</f>
        <v>0</v>
      </c>
      <c r="E273" s="341">
        <f>E277*E274/1000</f>
        <v>0</v>
      </c>
      <c r="F273" s="149">
        <f aca="true" t="shared" si="28" ref="F273:K273">F277*F274/1000</f>
        <v>0</v>
      </c>
      <c r="G273" s="191">
        <f t="shared" si="28"/>
        <v>0</v>
      </c>
      <c r="H273" s="149">
        <f t="shared" si="28"/>
        <v>0</v>
      </c>
      <c r="I273" s="125">
        <f t="shared" si="28"/>
        <v>0</v>
      </c>
      <c r="J273" s="149">
        <f t="shared" si="28"/>
        <v>0</v>
      </c>
      <c r="K273" s="149">
        <f t="shared" si="28"/>
        <v>0</v>
      </c>
    </row>
    <row r="274" spans="1:11" ht="12.75" hidden="1">
      <c r="A274" s="392"/>
      <c r="B274" s="68" t="s">
        <v>119</v>
      </c>
      <c r="C274" s="59" t="s">
        <v>116</v>
      </c>
      <c r="D274" s="341"/>
      <c r="E274" s="341"/>
      <c r="F274" s="149"/>
      <c r="G274" s="191"/>
      <c r="H274" s="149"/>
      <c r="I274" s="125"/>
      <c r="J274" s="149"/>
      <c r="K274" s="149"/>
    </row>
    <row r="275" spans="1:11" ht="12.75" hidden="1">
      <c r="A275" s="392"/>
      <c r="B275" s="69" t="s">
        <v>120</v>
      </c>
      <c r="C275" s="59" t="s">
        <v>116</v>
      </c>
      <c r="D275" s="341"/>
      <c r="E275" s="341"/>
      <c r="F275" s="149"/>
      <c r="G275" s="191"/>
      <c r="H275" s="149"/>
      <c r="I275" s="125"/>
      <c r="J275" s="149"/>
      <c r="K275" s="149"/>
    </row>
    <row r="276" spans="1:11" ht="12.75" hidden="1">
      <c r="A276" s="392"/>
      <c r="B276" s="69" t="s">
        <v>121</v>
      </c>
      <c r="C276" s="59" t="s">
        <v>116</v>
      </c>
      <c r="D276" s="341"/>
      <c r="E276" s="341"/>
      <c r="F276" s="149"/>
      <c r="G276" s="191"/>
      <c r="H276" s="149"/>
      <c r="I276" s="125"/>
      <c r="J276" s="149"/>
      <c r="K276" s="149"/>
    </row>
    <row r="277" spans="1:11" ht="12.75" hidden="1">
      <c r="A277" s="393"/>
      <c r="B277" s="68" t="s">
        <v>5</v>
      </c>
      <c r="C277" s="59"/>
      <c r="D277" s="341"/>
      <c r="E277" s="341"/>
      <c r="F277" s="149"/>
      <c r="G277" s="191"/>
      <c r="H277" s="149"/>
      <c r="I277" s="125"/>
      <c r="J277" s="149"/>
      <c r="K277" s="149"/>
    </row>
    <row r="278" spans="1:11" ht="18" hidden="1">
      <c r="A278" s="7" t="s">
        <v>341</v>
      </c>
      <c r="B278" s="70" t="s">
        <v>27</v>
      </c>
      <c r="C278" s="59" t="s">
        <v>110</v>
      </c>
      <c r="D278" s="341">
        <f>D279+D282+D285+D288</f>
        <v>0</v>
      </c>
      <c r="E278" s="341">
        <f>E279+E282+E285+E288</f>
        <v>0</v>
      </c>
      <c r="F278" s="149">
        <f aca="true" t="shared" si="29" ref="F278:K278">F279+F282+F285+F288</f>
        <v>0</v>
      </c>
      <c r="G278" s="191">
        <f t="shared" si="29"/>
        <v>0</v>
      </c>
      <c r="H278" s="149">
        <f t="shared" si="29"/>
        <v>0</v>
      </c>
      <c r="I278" s="125">
        <f t="shared" si="29"/>
        <v>0</v>
      </c>
      <c r="J278" s="149">
        <f t="shared" si="29"/>
        <v>0</v>
      </c>
      <c r="K278" s="149">
        <f t="shared" si="29"/>
        <v>0</v>
      </c>
    </row>
    <row r="279" spans="1:11" ht="12.75" hidden="1">
      <c r="A279" s="7"/>
      <c r="B279" s="71"/>
      <c r="C279" s="59" t="s">
        <v>110</v>
      </c>
      <c r="D279" s="341"/>
      <c r="E279" s="341"/>
      <c r="F279" s="149"/>
      <c r="G279" s="191"/>
      <c r="H279" s="149"/>
      <c r="I279" s="125"/>
      <c r="J279" s="149"/>
      <c r="K279" s="149"/>
    </row>
    <row r="280" spans="1:11" ht="12.75" hidden="1">
      <c r="A280" s="7"/>
      <c r="B280" s="72" t="s">
        <v>127</v>
      </c>
      <c r="C280" s="59" t="s">
        <v>128</v>
      </c>
      <c r="D280" s="341"/>
      <c r="E280" s="341"/>
      <c r="F280" s="149"/>
      <c r="G280" s="191"/>
      <c r="H280" s="149"/>
      <c r="I280" s="125"/>
      <c r="J280" s="149"/>
      <c r="K280" s="149"/>
    </row>
    <row r="281" spans="1:11" ht="12.75" hidden="1">
      <c r="A281" s="7"/>
      <c r="B281" s="72" t="s">
        <v>129</v>
      </c>
      <c r="C281" s="59" t="s">
        <v>130</v>
      </c>
      <c r="D281" s="341"/>
      <c r="E281" s="341"/>
      <c r="F281" s="149"/>
      <c r="G281" s="191"/>
      <c r="H281" s="149"/>
      <c r="I281" s="125"/>
      <c r="J281" s="149"/>
      <c r="K281" s="149"/>
    </row>
    <row r="282" spans="1:11" ht="12.75" hidden="1">
      <c r="A282" s="7"/>
      <c r="B282" s="71" t="s">
        <v>7</v>
      </c>
      <c r="C282" s="59" t="s">
        <v>110</v>
      </c>
      <c r="D282" s="341"/>
      <c r="E282" s="341"/>
      <c r="F282" s="149"/>
      <c r="G282" s="191"/>
      <c r="H282" s="149"/>
      <c r="I282" s="125"/>
      <c r="J282" s="149"/>
      <c r="K282" s="149"/>
    </row>
    <row r="283" spans="1:11" ht="12.75" hidden="1">
      <c r="A283" s="7"/>
      <c r="B283" s="72" t="s">
        <v>131</v>
      </c>
      <c r="C283" s="59" t="s">
        <v>132</v>
      </c>
      <c r="D283" s="341"/>
      <c r="E283" s="341"/>
      <c r="F283" s="149"/>
      <c r="G283" s="191"/>
      <c r="H283" s="149"/>
      <c r="I283" s="125"/>
      <c r="J283" s="149"/>
      <c r="K283" s="149"/>
    </row>
    <row r="284" spans="1:11" ht="12.75" hidden="1">
      <c r="A284" s="7"/>
      <c r="B284" s="72" t="s">
        <v>133</v>
      </c>
      <c r="C284" s="59" t="s">
        <v>134</v>
      </c>
      <c r="D284" s="341"/>
      <c r="E284" s="341"/>
      <c r="F284" s="149"/>
      <c r="G284" s="191"/>
      <c r="H284" s="149"/>
      <c r="I284" s="125"/>
      <c r="J284" s="149"/>
      <c r="K284" s="149"/>
    </row>
    <row r="285" spans="1:11" ht="12.75" hidden="1">
      <c r="A285" s="391"/>
      <c r="B285" s="71"/>
      <c r="C285" s="59" t="s">
        <v>110</v>
      </c>
      <c r="D285" s="341"/>
      <c r="E285" s="341"/>
      <c r="F285" s="149"/>
      <c r="G285" s="191"/>
      <c r="H285" s="149"/>
      <c r="I285" s="125"/>
      <c r="J285" s="149"/>
      <c r="K285" s="149"/>
    </row>
    <row r="286" spans="1:11" ht="12.75" hidden="1">
      <c r="A286" s="392"/>
      <c r="B286" s="72" t="s">
        <v>127</v>
      </c>
      <c r="C286" s="59" t="s">
        <v>128</v>
      </c>
      <c r="D286" s="341"/>
      <c r="E286" s="341"/>
      <c r="F286" s="149"/>
      <c r="G286" s="191"/>
      <c r="H286" s="149"/>
      <c r="I286" s="125"/>
      <c r="J286" s="149"/>
      <c r="K286" s="149"/>
    </row>
    <row r="287" spans="1:11" ht="12.75" hidden="1">
      <c r="A287" s="393"/>
      <c r="B287" s="72" t="s">
        <v>129</v>
      </c>
      <c r="C287" s="59" t="s">
        <v>130</v>
      </c>
      <c r="D287" s="341"/>
      <c r="E287" s="341"/>
      <c r="F287" s="149"/>
      <c r="G287" s="191"/>
      <c r="H287" s="149"/>
      <c r="I287" s="125"/>
      <c r="J287" s="149"/>
      <c r="K287" s="149"/>
    </row>
    <row r="288" spans="1:11" ht="12.75" hidden="1">
      <c r="A288" s="391"/>
      <c r="B288" s="71" t="s">
        <v>7</v>
      </c>
      <c r="C288" s="59" t="s">
        <v>110</v>
      </c>
      <c r="D288" s="341"/>
      <c r="E288" s="341"/>
      <c r="F288" s="149"/>
      <c r="G288" s="191"/>
      <c r="H288" s="149"/>
      <c r="I288" s="125"/>
      <c r="J288" s="149"/>
      <c r="K288" s="149"/>
    </row>
    <row r="289" spans="1:11" ht="12.75" hidden="1">
      <c r="A289" s="392"/>
      <c r="B289" s="72" t="s">
        <v>131</v>
      </c>
      <c r="C289" s="59" t="s">
        <v>132</v>
      </c>
      <c r="D289" s="341"/>
      <c r="E289" s="341"/>
      <c r="F289" s="149"/>
      <c r="G289" s="191"/>
      <c r="H289" s="149"/>
      <c r="I289" s="125"/>
      <c r="J289" s="149"/>
      <c r="K289" s="149"/>
    </row>
    <row r="290" spans="1:11" ht="12.75" hidden="1">
      <c r="A290" s="393"/>
      <c r="B290" s="72" t="s">
        <v>133</v>
      </c>
      <c r="C290" s="59" t="s">
        <v>134</v>
      </c>
      <c r="D290" s="341"/>
      <c r="E290" s="341"/>
      <c r="F290" s="149"/>
      <c r="G290" s="191"/>
      <c r="H290" s="149"/>
      <c r="I290" s="125"/>
      <c r="J290" s="149"/>
      <c r="K290" s="149"/>
    </row>
    <row r="291" spans="1:11" ht="12.75" hidden="1">
      <c r="A291" s="7" t="s">
        <v>342</v>
      </c>
      <c r="B291" s="73" t="s">
        <v>135</v>
      </c>
      <c r="C291" s="59" t="s">
        <v>110</v>
      </c>
      <c r="D291" s="341">
        <f>D292+D296</f>
        <v>0</v>
      </c>
      <c r="E291" s="341">
        <f>E292+E296</f>
        <v>0</v>
      </c>
      <c r="F291" s="149">
        <f aca="true" t="shared" si="30" ref="F291:K291">F292+F296</f>
        <v>0</v>
      </c>
      <c r="G291" s="191">
        <f t="shared" si="30"/>
        <v>0</v>
      </c>
      <c r="H291" s="149">
        <f t="shared" si="30"/>
        <v>0</v>
      </c>
      <c r="I291" s="125">
        <f t="shared" si="30"/>
        <v>0</v>
      </c>
      <c r="J291" s="149">
        <f t="shared" si="30"/>
        <v>0</v>
      </c>
      <c r="K291" s="149">
        <f t="shared" si="30"/>
        <v>0</v>
      </c>
    </row>
    <row r="292" spans="1:11" ht="12.75" hidden="1">
      <c r="A292" s="7"/>
      <c r="B292" s="67"/>
      <c r="C292" s="59" t="s">
        <v>110</v>
      </c>
      <c r="D292" s="341"/>
      <c r="E292" s="341"/>
      <c r="F292" s="149"/>
      <c r="G292" s="191"/>
      <c r="H292" s="149"/>
      <c r="I292" s="125"/>
      <c r="J292" s="149"/>
      <c r="K292" s="149"/>
    </row>
    <row r="293" spans="1:11" ht="12.75" hidden="1">
      <c r="A293" s="7"/>
      <c r="B293" s="68" t="s">
        <v>119</v>
      </c>
      <c r="C293" s="59" t="s">
        <v>116</v>
      </c>
      <c r="D293" s="341"/>
      <c r="E293" s="341"/>
      <c r="F293" s="149"/>
      <c r="G293" s="191"/>
      <c r="H293" s="149"/>
      <c r="I293" s="125"/>
      <c r="J293" s="149"/>
      <c r="K293" s="149"/>
    </row>
    <row r="294" spans="1:11" ht="12.75" hidden="1">
      <c r="A294" s="7"/>
      <c r="B294" s="69" t="s">
        <v>123</v>
      </c>
      <c r="C294" s="59" t="s">
        <v>116</v>
      </c>
      <c r="D294" s="341"/>
      <c r="E294" s="341"/>
      <c r="F294" s="149"/>
      <c r="G294" s="191"/>
      <c r="H294" s="149"/>
      <c r="I294" s="125"/>
      <c r="J294" s="149"/>
      <c r="K294" s="149"/>
    </row>
    <row r="295" spans="1:11" ht="12.75" hidden="1">
      <c r="A295" s="7"/>
      <c r="B295" s="68" t="s">
        <v>124</v>
      </c>
      <c r="C295" s="59" t="s">
        <v>113</v>
      </c>
      <c r="D295" s="341"/>
      <c r="E295" s="341"/>
      <c r="F295" s="149"/>
      <c r="G295" s="191"/>
      <c r="H295" s="149"/>
      <c r="I295" s="125"/>
      <c r="J295" s="149"/>
      <c r="K295" s="149"/>
    </row>
    <row r="296" spans="1:11" ht="12.75" hidden="1">
      <c r="A296" s="391"/>
      <c r="B296" s="67"/>
      <c r="C296" s="59" t="s">
        <v>110</v>
      </c>
      <c r="D296" s="341"/>
      <c r="E296" s="341"/>
      <c r="F296" s="149"/>
      <c r="G296" s="191"/>
      <c r="H296" s="149"/>
      <c r="I296" s="125"/>
      <c r="J296" s="149"/>
      <c r="K296" s="149"/>
    </row>
    <row r="297" spans="1:11" ht="12.75" hidden="1">
      <c r="A297" s="392"/>
      <c r="B297" s="50" t="s">
        <v>119</v>
      </c>
      <c r="C297" s="59" t="s">
        <v>125</v>
      </c>
      <c r="D297" s="341"/>
      <c r="E297" s="341"/>
      <c r="F297" s="149"/>
      <c r="G297" s="191"/>
      <c r="H297" s="149"/>
      <c r="I297" s="125"/>
      <c r="J297" s="149"/>
      <c r="K297" s="149"/>
    </row>
    <row r="298" spans="1:11" ht="12.75" hidden="1">
      <c r="A298" s="392"/>
      <c r="B298" s="68" t="s">
        <v>123</v>
      </c>
      <c r="C298" s="59" t="s">
        <v>125</v>
      </c>
      <c r="D298" s="341"/>
      <c r="E298" s="341"/>
      <c r="F298" s="149"/>
      <c r="G298" s="191"/>
      <c r="H298" s="149"/>
      <c r="I298" s="125"/>
      <c r="J298" s="149"/>
      <c r="K298" s="149"/>
    </row>
    <row r="299" spans="1:11" ht="12.75" hidden="1">
      <c r="A299" s="393"/>
      <c r="B299" s="50" t="s">
        <v>124</v>
      </c>
      <c r="C299" s="59" t="s">
        <v>126</v>
      </c>
      <c r="D299" s="341"/>
      <c r="E299" s="341"/>
      <c r="F299" s="149"/>
      <c r="G299" s="191"/>
      <c r="H299" s="149"/>
      <c r="I299" s="125"/>
      <c r="J299" s="149"/>
      <c r="K299" s="149"/>
    </row>
    <row r="300" spans="1:11" ht="12.75">
      <c r="A300" s="7" t="s">
        <v>343</v>
      </c>
      <c r="B300" s="42" t="s">
        <v>8</v>
      </c>
      <c r="C300" s="48" t="s">
        <v>110</v>
      </c>
      <c r="D300" s="336">
        <f>D301+D318</f>
        <v>3499.05588012</v>
      </c>
      <c r="E300" s="336">
        <f>E301+E318</f>
        <v>3499.05588012</v>
      </c>
      <c r="F300" s="148">
        <f aca="true" t="shared" si="31" ref="F300:K300">F301+F318</f>
        <v>0</v>
      </c>
      <c r="G300" s="190">
        <f t="shared" si="31"/>
        <v>0</v>
      </c>
      <c r="H300" s="148">
        <f t="shared" si="31"/>
        <v>0</v>
      </c>
      <c r="I300" s="124">
        <f t="shared" si="31"/>
        <v>0</v>
      </c>
      <c r="J300" s="148">
        <f t="shared" si="31"/>
        <v>0</v>
      </c>
      <c r="K300" s="148">
        <f t="shared" si="31"/>
        <v>0</v>
      </c>
    </row>
    <row r="301" spans="1:11" ht="12.75">
      <c r="A301" s="7" t="s">
        <v>344</v>
      </c>
      <c r="B301" s="74" t="s">
        <v>137</v>
      </c>
      <c r="C301" s="75"/>
      <c r="D301" s="332">
        <f>D306+D309+D312+D315</f>
        <v>3499.05588012</v>
      </c>
      <c r="E301" s="332">
        <f>E306+E309+E312+E315</f>
        <v>3499.05588012</v>
      </c>
      <c r="F301" s="147">
        <f aca="true" t="shared" si="32" ref="F301:K301">F306+F309+F312+F315</f>
        <v>0</v>
      </c>
      <c r="G301" s="189">
        <f t="shared" si="32"/>
        <v>0</v>
      </c>
      <c r="H301" s="147">
        <f t="shared" si="32"/>
        <v>0</v>
      </c>
      <c r="I301" s="123">
        <f t="shared" si="32"/>
        <v>0</v>
      </c>
      <c r="J301" s="147">
        <f t="shared" si="32"/>
        <v>0</v>
      </c>
      <c r="K301" s="147">
        <f t="shared" si="32"/>
        <v>0</v>
      </c>
    </row>
    <row r="302" spans="1:11" ht="18" hidden="1">
      <c r="A302" s="7"/>
      <c r="B302" s="76" t="s">
        <v>147</v>
      </c>
      <c r="C302" s="77" t="s">
        <v>110</v>
      </c>
      <c r="D302" s="332"/>
      <c r="E302" s="332"/>
      <c r="F302" s="147"/>
      <c r="G302" s="189"/>
      <c r="H302" s="147"/>
      <c r="I302" s="123"/>
      <c r="J302" s="147"/>
      <c r="K302" s="147"/>
    </row>
    <row r="303" spans="1:11" ht="12.75">
      <c r="A303" s="7"/>
      <c r="B303" s="78" t="s">
        <v>148</v>
      </c>
      <c r="C303" s="63" t="s">
        <v>130</v>
      </c>
      <c r="D303" s="332">
        <v>533.916</v>
      </c>
      <c r="E303" s="332">
        <v>533.916</v>
      </c>
      <c r="F303" s="147"/>
      <c r="G303" s="189"/>
      <c r="H303" s="147"/>
      <c r="I303" s="123"/>
      <c r="J303" s="147"/>
      <c r="K303" s="147"/>
    </row>
    <row r="304" spans="1:11" ht="12.75" hidden="1">
      <c r="A304" s="79"/>
      <c r="B304" s="80" t="s">
        <v>149</v>
      </c>
      <c r="C304" s="63" t="s">
        <v>134</v>
      </c>
      <c r="D304" s="332"/>
      <c r="E304" s="332"/>
      <c r="F304" s="147"/>
      <c r="G304" s="189"/>
      <c r="H304" s="147"/>
      <c r="I304" s="123"/>
      <c r="J304" s="147"/>
      <c r="K304" s="147"/>
    </row>
    <row r="305" spans="1:11" ht="12.75" hidden="1">
      <c r="A305" s="79"/>
      <c r="B305" s="81" t="s">
        <v>10</v>
      </c>
      <c r="C305" s="63" t="s">
        <v>11</v>
      </c>
      <c r="D305" s="332"/>
      <c r="E305" s="332"/>
      <c r="F305" s="147"/>
      <c r="G305" s="189"/>
      <c r="H305" s="147"/>
      <c r="I305" s="123"/>
      <c r="J305" s="147"/>
      <c r="K305" s="147"/>
    </row>
    <row r="306" spans="1:11" ht="12.75">
      <c r="A306" s="7"/>
      <c r="B306" s="82" t="s">
        <v>376</v>
      </c>
      <c r="C306" s="83" t="s">
        <v>110</v>
      </c>
      <c r="D306" s="332">
        <f>D307*D308</f>
        <v>3499.05588012</v>
      </c>
      <c r="E306" s="332">
        <f>E307*E308</f>
        <v>3499.05588012</v>
      </c>
      <c r="F306" s="147">
        <f aca="true" t="shared" si="33" ref="F306:K306">F307*F308</f>
        <v>0</v>
      </c>
      <c r="G306" s="189">
        <f t="shared" si="33"/>
        <v>0</v>
      </c>
      <c r="H306" s="147">
        <f t="shared" si="33"/>
        <v>0</v>
      </c>
      <c r="I306" s="123">
        <f t="shared" si="33"/>
        <v>0</v>
      </c>
      <c r="J306" s="147">
        <f t="shared" si="33"/>
        <v>0</v>
      </c>
      <c r="K306" s="147">
        <f t="shared" si="33"/>
        <v>0</v>
      </c>
    </row>
    <row r="307" spans="1:11" ht="12.75">
      <c r="A307" s="7"/>
      <c r="B307" s="72" t="s">
        <v>127</v>
      </c>
      <c r="C307" s="63" t="s">
        <v>128</v>
      </c>
      <c r="D307" s="332">
        <v>6.55357</v>
      </c>
      <c r="E307" s="332">
        <v>6.55357</v>
      </c>
      <c r="F307" s="147"/>
      <c r="G307" s="189"/>
      <c r="H307" s="147"/>
      <c r="I307" s="123"/>
      <c r="J307" s="147"/>
      <c r="K307" s="147"/>
    </row>
    <row r="308" spans="1:11" ht="12.75">
      <c r="A308" s="7"/>
      <c r="B308" s="72" t="s">
        <v>129</v>
      </c>
      <c r="C308" s="63" t="s">
        <v>130</v>
      </c>
      <c r="D308" s="332">
        <v>533.916</v>
      </c>
      <c r="E308" s="332">
        <v>533.916</v>
      </c>
      <c r="F308" s="147"/>
      <c r="G308" s="189"/>
      <c r="H308" s="147"/>
      <c r="I308" s="123"/>
      <c r="J308" s="147"/>
      <c r="K308" s="147"/>
    </row>
    <row r="309" spans="1:11" ht="12.75" hidden="1">
      <c r="A309" s="7"/>
      <c r="B309" s="84" t="s">
        <v>7</v>
      </c>
      <c r="C309" s="83" t="s">
        <v>110</v>
      </c>
      <c r="D309" s="332">
        <f>D310*D311</f>
        <v>0</v>
      </c>
      <c r="E309" s="332">
        <f>E310*E311</f>
        <v>0</v>
      </c>
      <c r="F309" s="147">
        <f aca="true" t="shared" si="34" ref="F309:K309">F310*F311</f>
        <v>0</v>
      </c>
      <c r="G309" s="189">
        <f t="shared" si="34"/>
        <v>0</v>
      </c>
      <c r="H309" s="147">
        <f t="shared" si="34"/>
        <v>0</v>
      </c>
      <c r="I309" s="123">
        <f t="shared" si="34"/>
        <v>0</v>
      </c>
      <c r="J309" s="147">
        <f t="shared" si="34"/>
        <v>0</v>
      </c>
      <c r="K309" s="147">
        <f t="shared" si="34"/>
        <v>0</v>
      </c>
    </row>
    <row r="310" spans="1:11" ht="12.75" hidden="1">
      <c r="A310" s="7"/>
      <c r="B310" s="72" t="s">
        <v>131</v>
      </c>
      <c r="C310" s="63" t="s">
        <v>132</v>
      </c>
      <c r="D310" s="332"/>
      <c r="E310" s="332"/>
      <c r="F310" s="147"/>
      <c r="G310" s="189"/>
      <c r="H310" s="147"/>
      <c r="I310" s="123"/>
      <c r="J310" s="147"/>
      <c r="K310" s="147"/>
    </row>
    <row r="311" spans="1:11" ht="12.75" hidden="1">
      <c r="A311" s="7"/>
      <c r="B311" s="72" t="s">
        <v>133</v>
      </c>
      <c r="C311" s="63" t="s">
        <v>134</v>
      </c>
      <c r="D311" s="332"/>
      <c r="E311" s="332"/>
      <c r="F311" s="147"/>
      <c r="G311" s="189"/>
      <c r="H311" s="147"/>
      <c r="I311" s="123"/>
      <c r="J311" s="147"/>
      <c r="K311" s="147"/>
    </row>
    <row r="312" spans="1:11" ht="12.75" hidden="1">
      <c r="A312" s="391"/>
      <c r="B312" s="82"/>
      <c r="C312" s="83" t="s">
        <v>110</v>
      </c>
      <c r="D312" s="332">
        <f>D313*D314</f>
        <v>0</v>
      </c>
      <c r="E312" s="332">
        <f>E313*E314</f>
        <v>0</v>
      </c>
      <c r="F312" s="147">
        <f aca="true" t="shared" si="35" ref="F312:K312">F313*F314</f>
        <v>0</v>
      </c>
      <c r="G312" s="189">
        <f t="shared" si="35"/>
        <v>0</v>
      </c>
      <c r="H312" s="147">
        <f t="shared" si="35"/>
        <v>0</v>
      </c>
      <c r="I312" s="123">
        <f t="shared" si="35"/>
        <v>0</v>
      </c>
      <c r="J312" s="147">
        <f t="shared" si="35"/>
        <v>0</v>
      </c>
      <c r="K312" s="147">
        <f t="shared" si="35"/>
        <v>0</v>
      </c>
    </row>
    <row r="313" spans="1:11" ht="12.75" hidden="1">
      <c r="A313" s="392"/>
      <c r="B313" s="72" t="s">
        <v>127</v>
      </c>
      <c r="C313" s="63" t="s">
        <v>128</v>
      </c>
      <c r="D313" s="332"/>
      <c r="E313" s="332"/>
      <c r="F313" s="147"/>
      <c r="G313" s="189"/>
      <c r="H313" s="147"/>
      <c r="I313" s="123"/>
      <c r="J313" s="147"/>
      <c r="K313" s="147"/>
    </row>
    <row r="314" spans="1:11" ht="12.75" hidden="1">
      <c r="A314" s="393"/>
      <c r="B314" s="72" t="s">
        <v>129</v>
      </c>
      <c r="C314" s="63" t="s">
        <v>130</v>
      </c>
      <c r="D314" s="332"/>
      <c r="E314" s="332"/>
      <c r="F314" s="147"/>
      <c r="G314" s="189"/>
      <c r="H314" s="147"/>
      <c r="I314" s="123"/>
      <c r="J314" s="147"/>
      <c r="K314" s="147"/>
    </row>
    <row r="315" spans="1:11" ht="12.75" hidden="1">
      <c r="A315" s="391"/>
      <c r="B315" s="85" t="s">
        <v>7</v>
      </c>
      <c r="C315" s="83" t="s">
        <v>110</v>
      </c>
      <c r="D315" s="332">
        <f>D316*D317</f>
        <v>0</v>
      </c>
      <c r="E315" s="332">
        <f>E316*E317</f>
        <v>0</v>
      </c>
      <c r="F315" s="147">
        <f aca="true" t="shared" si="36" ref="F315:K315">F316*F317</f>
        <v>0</v>
      </c>
      <c r="G315" s="189">
        <f t="shared" si="36"/>
        <v>0</v>
      </c>
      <c r="H315" s="147">
        <f t="shared" si="36"/>
        <v>0</v>
      </c>
      <c r="I315" s="123">
        <f t="shared" si="36"/>
        <v>0</v>
      </c>
      <c r="J315" s="147">
        <f t="shared" si="36"/>
        <v>0</v>
      </c>
      <c r="K315" s="147">
        <f t="shared" si="36"/>
        <v>0</v>
      </c>
    </row>
    <row r="316" spans="1:11" ht="12.75" hidden="1">
      <c r="A316" s="392"/>
      <c r="B316" s="72" t="s">
        <v>131</v>
      </c>
      <c r="C316" s="63" t="s">
        <v>132</v>
      </c>
      <c r="D316" s="332"/>
      <c r="E316" s="332"/>
      <c r="F316" s="147"/>
      <c r="G316" s="189"/>
      <c r="H316" s="147"/>
      <c r="I316" s="123"/>
      <c r="J316" s="147"/>
      <c r="K316" s="147"/>
    </row>
    <row r="317" spans="1:11" ht="12.75" hidden="1">
      <c r="A317" s="393"/>
      <c r="B317" s="72" t="s">
        <v>133</v>
      </c>
      <c r="C317" s="63" t="s">
        <v>134</v>
      </c>
      <c r="D317" s="332"/>
      <c r="E317" s="332"/>
      <c r="F317" s="147"/>
      <c r="G317" s="189"/>
      <c r="H317" s="147"/>
      <c r="I317" s="123"/>
      <c r="J317" s="147"/>
      <c r="K317" s="147"/>
    </row>
    <row r="318" spans="1:11" ht="12.75" hidden="1">
      <c r="A318" s="7" t="s">
        <v>345</v>
      </c>
      <c r="B318" s="86" t="s">
        <v>151</v>
      </c>
      <c r="C318" s="87"/>
      <c r="D318" s="332"/>
      <c r="E318" s="332"/>
      <c r="F318" s="147"/>
      <c r="G318" s="189"/>
      <c r="H318" s="147"/>
      <c r="I318" s="123"/>
      <c r="J318" s="147"/>
      <c r="K318" s="147"/>
    </row>
    <row r="319" spans="1:11" ht="12.75" hidden="1">
      <c r="A319" s="7"/>
      <c r="B319" s="88" t="s">
        <v>152</v>
      </c>
      <c r="C319" s="75"/>
      <c r="D319" s="332"/>
      <c r="E319" s="332"/>
      <c r="F319" s="147"/>
      <c r="G319" s="189"/>
      <c r="H319" s="147"/>
      <c r="I319" s="123"/>
      <c r="J319" s="147"/>
      <c r="K319" s="147"/>
    </row>
    <row r="320" spans="1:11" ht="12.75" hidden="1">
      <c r="A320" s="7"/>
      <c r="B320" s="78" t="s">
        <v>148</v>
      </c>
      <c r="C320" s="75"/>
      <c r="D320" s="332"/>
      <c r="E320" s="332"/>
      <c r="F320" s="147"/>
      <c r="G320" s="189"/>
      <c r="H320" s="147"/>
      <c r="I320" s="123"/>
      <c r="J320" s="147"/>
      <c r="K320" s="147"/>
    </row>
    <row r="321" spans="1:11" ht="12.75" hidden="1">
      <c r="A321" s="7"/>
      <c r="B321" s="78" t="s">
        <v>149</v>
      </c>
      <c r="C321" s="75"/>
      <c r="D321" s="332"/>
      <c r="E321" s="332"/>
      <c r="F321" s="147"/>
      <c r="G321" s="189"/>
      <c r="H321" s="147"/>
      <c r="I321" s="123"/>
      <c r="J321" s="147"/>
      <c r="K321" s="147"/>
    </row>
    <row r="322" spans="1:11" ht="12.75" hidden="1">
      <c r="A322" s="7"/>
      <c r="B322" s="82"/>
      <c r="C322" s="83" t="s">
        <v>110</v>
      </c>
      <c r="D322" s="332">
        <f>D323*D324</f>
        <v>0</v>
      </c>
      <c r="E322" s="332">
        <f>E323*E324</f>
        <v>0</v>
      </c>
      <c r="F322" s="147">
        <f aca="true" t="shared" si="37" ref="F322:K322">F323*F324</f>
        <v>0</v>
      </c>
      <c r="G322" s="189">
        <f t="shared" si="37"/>
        <v>0</v>
      </c>
      <c r="H322" s="147">
        <f t="shared" si="37"/>
        <v>0</v>
      </c>
      <c r="I322" s="123">
        <f t="shared" si="37"/>
        <v>0</v>
      </c>
      <c r="J322" s="147">
        <f t="shared" si="37"/>
        <v>0</v>
      </c>
      <c r="K322" s="147">
        <f t="shared" si="37"/>
        <v>0</v>
      </c>
    </row>
    <row r="323" spans="1:11" ht="12.75" hidden="1">
      <c r="A323" s="7"/>
      <c r="B323" s="72" t="s">
        <v>127</v>
      </c>
      <c r="C323" s="63" t="s">
        <v>128</v>
      </c>
      <c r="D323" s="332"/>
      <c r="E323" s="332"/>
      <c r="F323" s="147"/>
      <c r="G323" s="189"/>
      <c r="H323" s="147"/>
      <c r="I323" s="123"/>
      <c r="J323" s="147"/>
      <c r="K323" s="147"/>
    </row>
    <row r="324" spans="1:11" ht="12.75" hidden="1">
      <c r="A324" s="7"/>
      <c r="B324" s="72" t="s">
        <v>129</v>
      </c>
      <c r="C324" s="63" t="s">
        <v>130</v>
      </c>
      <c r="D324" s="332"/>
      <c r="E324" s="332"/>
      <c r="F324" s="147"/>
      <c r="G324" s="189"/>
      <c r="H324" s="147"/>
      <c r="I324" s="123"/>
      <c r="J324" s="147"/>
      <c r="K324" s="147"/>
    </row>
    <row r="325" spans="1:11" ht="12.75" hidden="1">
      <c r="A325" s="7"/>
      <c r="B325" s="84" t="s">
        <v>7</v>
      </c>
      <c r="C325" s="83" t="s">
        <v>110</v>
      </c>
      <c r="D325" s="332">
        <f>D326*D327</f>
        <v>0</v>
      </c>
      <c r="E325" s="332">
        <f>E326*E327</f>
        <v>0</v>
      </c>
      <c r="F325" s="147">
        <f aca="true" t="shared" si="38" ref="F325:K325">F326*F327</f>
        <v>0</v>
      </c>
      <c r="G325" s="189">
        <f t="shared" si="38"/>
        <v>0</v>
      </c>
      <c r="H325" s="147">
        <f t="shared" si="38"/>
        <v>0</v>
      </c>
      <c r="I325" s="123">
        <f t="shared" si="38"/>
        <v>0</v>
      </c>
      <c r="J325" s="147">
        <f t="shared" si="38"/>
        <v>0</v>
      </c>
      <c r="K325" s="147">
        <f t="shared" si="38"/>
        <v>0</v>
      </c>
    </row>
    <row r="326" spans="1:11" ht="12.75" hidden="1">
      <c r="A326" s="7"/>
      <c r="B326" s="72" t="s">
        <v>131</v>
      </c>
      <c r="C326" s="63" t="s">
        <v>132</v>
      </c>
      <c r="D326" s="332"/>
      <c r="E326" s="332"/>
      <c r="F326" s="147"/>
      <c r="G326" s="189"/>
      <c r="H326" s="147"/>
      <c r="I326" s="123"/>
      <c r="J326" s="147"/>
      <c r="K326" s="147"/>
    </row>
    <row r="327" spans="1:11" ht="12.75" hidden="1">
      <c r="A327" s="7"/>
      <c r="B327" s="72" t="s">
        <v>133</v>
      </c>
      <c r="C327" s="63" t="s">
        <v>134</v>
      </c>
      <c r="D327" s="332"/>
      <c r="E327" s="332"/>
      <c r="F327" s="147"/>
      <c r="G327" s="189"/>
      <c r="H327" s="147"/>
      <c r="I327" s="123"/>
      <c r="J327" s="147"/>
      <c r="K327" s="147"/>
    </row>
    <row r="328" spans="1:11" ht="12.75" hidden="1">
      <c r="A328" s="7"/>
      <c r="B328" s="82"/>
      <c r="C328" s="83" t="s">
        <v>110</v>
      </c>
      <c r="D328" s="332">
        <f>D329*D330</f>
        <v>0</v>
      </c>
      <c r="E328" s="332">
        <f>E329*E330</f>
        <v>0</v>
      </c>
      <c r="F328" s="147">
        <f aca="true" t="shared" si="39" ref="F328:K328">F329*F330</f>
        <v>0</v>
      </c>
      <c r="G328" s="189">
        <f t="shared" si="39"/>
        <v>0</v>
      </c>
      <c r="H328" s="147">
        <f t="shared" si="39"/>
        <v>0</v>
      </c>
      <c r="I328" s="123">
        <f t="shared" si="39"/>
        <v>0</v>
      </c>
      <c r="J328" s="147">
        <f t="shared" si="39"/>
        <v>0</v>
      </c>
      <c r="K328" s="147">
        <f t="shared" si="39"/>
        <v>0</v>
      </c>
    </row>
    <row r="329" spans="1:11" ht="12.75" hidden="1">
      <c r="A329" s="7"/>
      <c r="B329" s="72" t="s">
        <v>127</v>
      </c>
      <c r="C329" s="63" t="s">
        <v>128</v>
      </c>
      <c r="D329" s="332"/>
      <c r="E329" s="332"/>
      <c r="F329" s="147"/>
      <c r="G329" s="189"/>
      <c r="H329" s="147"/>
      <c r="I329" s="123"/>
      <c r="J329" s="147"/>
      <c r="K329" s="147"/>
    </row>
    <row r="330" spans="1:11" ht="12.75" hidden="1">
      <c r="A330" s="7"/>
      <c r="B330" s="72" t="s">
        <v>129</v>
      </c>
      <c r="C330" s="63" t="s">
        <v>130</v>
      </c>
      <c r="D330" s="332"/>
      <c r="E330" s="332"/>
      <c r="F330" s="147"/>
      <c r="G330" s="189"/>
      <c r="H330" s="147"/>
      <c r="I330" s="123"/>
      <c r="J330" s="147"/>
      <c r="K330" s="147"/>
    </row>
    <row r="331" spans="1:11" ht="12.75" hidden="1">
      <c r="A331" s="391"/>
      <c r="B331" s="85" t="s">
        <v>7</v>
      </c>
      <c r="C331" s="83" t="s">
        <v>110</v>
      </c>
      <c r="D331" s="332">
        <f>D332*D333</f>
        <v>0</v>
      </c>
      <c r="E331" s="332">
        <f>E332*E333</f>
        <v>0</v>
      </c>
      <c r="F331" s="147">
        <f aca="true" t="shared" si="40" ref="F331:K331">F332*F333</f>
        <v>0</v>
      </c>
      <c r="G331" s="189">
        <f t="shared" si="40"/>
        <v>0</v>
      </c>
      <c r="H331" s="147">
        <f t="shared" si="40"/>
        <v>0</v>
      </c>
      <c r="I331" s="123">
        <f t="shared" si="40"/>
        <v>0</v>
      </c>
      <c r="J331" s="147">
        <f t="shared" si="40"/>
        <v>0</v>
      </c>
      <c r="K331" s="147">
        <f t="shared" si="40"/>
        <v>0</v>
      </c>
    </row>
    <row r="332" spans="1:11" ht="12.75" hidden="1">
      <c r="A332" s="392"/>
      <c r="B332" s="72" t="s">
        <v>131</v>
      </c>
      <c r="C332" s="63" t="s">
        <v>132</v>
      </c>
      <c r="D332" s="332"/>
      <c r="E332" s="332"/>
      <c r="F332" s="147"/>
      <c r="G332" s="189"/>
      <c r="H332" s="147"/>
      <c r="I332" s="123"/>
      <c r="J332" s="147"/>
      <c r="K332" s="147"/>
    </row>
    <row r="333" spans="1:11" ht="12.75" hidden="1">
      <c r="A333" s="392"/>
      <c r="B333" s="72" t="s">
        <v>133</v>
      </c>
      <c r="C333" s="63" t="s">
        <v>134</v>
      </c>
      <c r="D333" s="332"/>
      <c r="E333" s="332"/>
      <c r="F333" s="147"/>
      <c r="G333" s="189"/>
      <c r="H333" s="147"/>
      <c r="I333" s="123"/>
      <c r="J333" s="147"/>
      <c r="K333" s="147"/>
    </row>
    <row r="334" spans="1:11" ht="12.75" hidden="1">
      <c r="A334" s="393"/>
      <c r="B334" s="72" t="s">
        <v>225</v>
      </c>
      <c r="C334" s="59"/>
      <c r="D334" s="332"/>
      <c r="E334" s="332"/>
      <c r="F334" s="147"/>
      <c r="G334" s="189"/>
      <c r="H334" s="147"/>
      <c r="I334" s="123"/>
      <c r="J334" s="147"/>
      <c r="K334" s="147"/>
    </row>
    <row r="335" spans="1:11" ht="15.75" customHeight="1" hidden="1">
      <c r="A335" s="7" t="s">
        <v>346</v>
      </c>
      <c r="B335" s="42" t="s">
        <v>138</v>
      </c>
      <c r="C335" s="48" t="s">
        <v>110</v>
      </c>
      <c r="D335" s="336" t="e">
        <f>D336+D339+D342+D345</f>
        <v>#VALUE!</v>
      </c>
      <c r="E335" s="336">
        <f>E336+E339+E342+E345</f>
        <v>0</v>
      </c>
      <c r="F335" s="148">
        <f aca="true" t="shared" si="41" ref="F335:K335">F336+F339+F342+F345</f>
        <v>0</v>
      </c>
      <c r="G335" s="190">
        <f t="shared" si="41"/>
        <v>0</v>
      </c>
      <c r="H335" s="148">
        <f t="shared" si="41"/>
        <v>0</v>
      </c>
      <c r="I335" s="124">
        <f t="shared" si="41"/>
        <v>0</v>
      </c>
      <c r="J335" s="148">
        <f t="shared" si="41"/>
        <v>0</v>
      </c>
      <c r="K335" s="148">
        <f t="shared" si="41"/>
        <v>0</v>
      </c>
    </row>
    <row r="336" spans="1:11" ht="12.75" hidden="1">
      <c r="A336" s="7" t="s">
        <v>347</v>
      </c>
      <c r="B336" s="85" t="s">
        <v>139</v>
      </c>
      <c r="C336" s="89"/>
      <c r="D336" s="341"/>
      <c r="E336" s="341"/>
      <c r="F336" s="149"/>
      <c r="G336" s="191"/>
      <c r="H336" s="149"/>
      <c r="I336" s="125"/>
      <c r="J336" s="149"/>
      <c r="K336" s="149"/>
    </row>
    <row r="337" spans="1:11" ht="12.75" hidden="1">
      <c r="A337" s="7"/>
      <c r="B337" s="69" t="s">
        <v>140</v>
      </c>
      <c r="C337" s="83"/>
      <c r="D337" s="341"/>
      <c r="E337" s="341"/>
      <c r="F337" s="149"/>
      <c r="G337" s="191"/>
      <c r="H337" s="149"/>
      <c r="I337" s="125"/>
      <c r="J337" s="149"/>
      <c r="K337" s="149"/>
    </row>
    <row r="338" spans="1:11" ht="12.75" hidden="1">
      <c r="A338" s="7"/>
      <c r="B338" s="69" t="s">
        <v>141</v>
      </c>
      <c r="C338" s="75"/>
      <c r="D338" s="341"/>
      <c r="E338" s="341"/>
      <c r="F338" s="149"/>
      <c r="G338" s="191"/>
      <c r="H338" s="149"/>
      <c r="I338" s="125"/>
      <c r="J338" s="149"/>
      <c r="K338" s="149"/>
    </row>
    <row r="339" spans="1:11" ht="12.75" hidden="1">
      <c r="A339" s="391" t="s">
        <v>348</v>
      </c>
      <c r="B339" s="85" t="s">
        <v>142</v>
      </c>
      <c r="C339" s="90" t="s">
        <v>205</v>
      </c>
      <c r="D339" s="341" t="e">
        <f>D341*D340</f>
        <v>#VALUE!</v>
      </c>
      <c r="E339" s="341">
        <f>E341*E340</f>
        <v>0</v>
      </c>
      <c r="F339" s="149"/>
      <c r="G339" s="191"/>
      <c r="H339" s="149"/>
      <c r="I339" s="125"/>
      <c r="J339" s="149"/>
      <c r="K339" s="149"/>
    </row>
    <row r="340" spans="1:11" ht="12.75" hidden="1">
      <c r="A340" s="392"/>
      <c r="B340" s="68" t="s">
        <v>143</v>
      </c>
      <c r="C340" s="90" t="s">
        <v>200</v>
      </c>
      <c r="D340" s="341"/>
      <c r="E340" s="341"/>
      <c r="F340" s="149"/>
      <c r="G340" s="191"/>
      <c r="H340" s="149"/>
      <c r="I340" s="125"/>
      <c r="J340" s="149"/>
      <c r="K340" s="149"/>
    </row>
    <row r="341" spans="1:11" ht="12.75" hidden="1">
      <c r="A341" s="393"/>
      <c r="B341" s="68" t="s">
        <v>144</v>
      </c>
      <c r="C341" s="90" t="s">
        <v>12</v>
      </c>
      <c r="D341" s="341" t="e">
        <f>D18/1000</f>
        <v>#VALUE!</v>
      </c>
      <c r="E341" s="341">
        <f>E18/1000</f>
        <v>0</v>
      </c>
      <c r="F341" s="149"/>
      <c r="G341" s="191"/>
      <c r="H341" s="149"/>
      <c r="I341" s="125"/>
      <c r="J341" s="149"/>
      <c r="K341" s="149"/>
    </row>
    <row r="342" spans="1:11" ht="12.75" hidden="1">
      <c r="A342" s="7" t="s">
        <v>349</v>
      </c>
      <c r="B342" s="68" t="s">
        <v>145</v>
      </c>
      <c r="C342" s="90"/>
      <c r="D342" s="341"/>
      <c r="E342" s="341"/>
      <c r="F342" s="149"/>
      <c r="G342" s="191"/>
      <c r="H342" s="149"/>
      <c r="I342" s="125"/>
      <c r="J342" s="149"/>
      <c r="K342" s="149"/>
    </row>
    <row r="343" spans="1:11" ht="12.75" hidden="1">
      <c r="A343" s="7"/>
      <c r="B343" s="69" t="s">
        <v>140</v>
      </c>
      <c r="C343" s="75"/>
      <c r="D343" s="341"/>
      <c r="E343" s="341"/>
      <c r="F343" s="149"/>
      <c r="G343" s="191"/>
      <c r="H343" s="149"/>
      <c r="I343" s="125"/>
      <c r="J343" s="149"/>
      <c r="K343" s="149"/>
    </row>
    <row r="344" spans="1:11" ht="12.75" hidden="1">
      <c r="A344" s="7"/>
      <c r="B344" s="69" t="s">
        <v>141</v>
      </c>
      <c r="C344" s="75"/>
      <c r="D344" s="341"/>
      <c r="E344" s="341"/>
      <c r="F344" s="149"/>
      <c r="G344" s="191"/>
      <c r="H344" s="149"/>
      <c r="I344" s="125"/>
      <c r="J344" s="149"/>
      <c r="K344" s="149"/>
    </row>
    <row r="345" spans="1:11" ht="12.75" hidden="1">
      <c r="A345" s="7" t="s">
        <v>350</v>
      </c>
      <c r="B345" s="85" t="s">
        <v>146</v>
      </c>
      <c r="C345" s="90"/>
      <c r="D345" s="341"/>
      <c r="E345" s="341"/>
      <c r="F345" s="149"/>
      <c r="G345" s="191"/>
      <c r="H345" s="149"/>
      <c r="I345" s="125"/>
      <c r="J345" s="149"/>
      <c r="K345" s="149"/>
    </row>
    <row r="346" spans="1:11" ht="12.75" customHeight="1" hidden="1">
      <c r="A346" s="7"/>
      <c r="B346" s="42"/>
      <c r="C346" s="48"/>
      <c r="D346" s="336"/>
      <c r="E346" s="336"/>
      <c r="F346" s="148"/>
      <c r="G346" s="190"/>
      <c r="H346" s="148"/>
      <c r="I346" s="124"/>
      <c r="J346" s="148"/>
      <c r="K346" s="148"/>
    </row>
    <row r="347" spans="1:11" ht="15.75" customHeight="1">
      <c r="A347" s="7" t="s">
        <v>15</v>
      </c>
      <c r="B347" s="91" t="s">
        <v>181</v>
      </c>
      <c r="C347" s="92" t="s">
        <v>110</v>
      </c>
      <c r="D347" s="370">
        <f>D155+D214+D248</f>
        <v>43701.911443015</v>
      </c>
      <c r="E347" s="370">
        <f aca="true" t="shared" si="42" ref="E347:K347">E155+E214+E248</f>
        <v>43701.911443015</v>
      </c>
      <c r="F347" s="152">
        <f t="shared" si="42"/>
        <v>0</v>
      </c>
      <c r="G347" s="194">
        <f t="shared" si="42"/>
        <v>0</v>
      </c>
      <c r="H347" s="152">
        <f t="shared" si="42"/>
        <v>0</v>
      </c>
      <c r="I347" s="128">
        <f t="shared" si="42"/>
        <v>0</v>
      </c>
      <c r="J347" s="152">
        <f t="shared" si="42"/>
        <v>0</v>
      </c>
      <c r="K347" s="152">
        <f t="shared" si="42"/>
        <v>0</v>
      </c>
    </row>
    <row r="348" spans="1:11" ht="15.75" customHeight="1">
      <c r="A348" s="7" t="s">
        <v>17</v>
      </c>
      <c r="B348" s="42" t="s">
        <v>16</v>
      </c>
      <c r="C348" s="48" t="s">
        <v>110</v>
      </c>
      <c r="D348" s="371">
        <f>D349+D353+D354+D355</f>
        <v>46.45</v>
      </c>
      <c r="E348" s="371">
        <f>E349+E353+E354+E355</f>
        <v>46.45</v>
      </c>
      <c r="F348" s="148">
        <f aca="true" t="shared" si="43" ref="F348:K348">F349+F353+F354+F355</f>
        <v>0</v>
      </c>
      <c r="G348" s="190">
        <f t="shared" si="43"/>
        <v>0</v>
      </c>
      <c r="H348" s="148">
        <f t="shared" si="43"/>
        <v>0</v>
      </c>
      <c r="I348" s="124">
        <f t="shared" si="43"/>
        <v>0</v>
      </c>
      <c r="J348" s="148">
        <f t="shared" si="43"/>
        <v>0</v>
      </c>
      <c r="K348" s="148">
        <f t="shared" si="43"/>
        <v>0</v>
      </c>
    </row>
    <row r="349" spans="1:11" ht="18">
      <c r="A349" s="7" t="s">
        <v>266</v>
      </c>
      <c r="B349" s="93" t="s">
        <v>182</v>
      </c>
      <c r="C349" s="94"/>
      <c r="D349" s="341">
        <f>D350+D351+D352</f>
        <v>0</v>
      </c>
      <c r="E349" s="341">
        <f>E350+E351+E352</f>
        <v>0</v>
      </c>
      <c r="F349" s="149">
        <f aca="true" t="shared" si="44" ref="F349:K349">F350+F351+F352</f>
        <v>0</v>
      </c>
      <c r="G349" s="191">
        <f t="shared" si="44"/>
        <v>0</v>
      </c>
      <c r="H349" s="149">
        <f t="shared" si="44"/>
        <v>0</v>
      </c>
      <c r="I349" s="125">
        <f t="shared" si="44"/>
        <v>0</v>
      </c>
      <c r="J349" s="149">
        <f t="shared" si="44"/>
        <v>0</v>
      </c>
      <c r="K349" s="149">
        <f t="shared" si="44"/>
        <v>0</v>
      </c>
    </row>
    <row r="350" spans="1:11" ht="12.75">
      <c r="A350" s="7" t="s">
        <v>351</v>
      </c>
      <c r="B350" s="95" t="s">
        <v>183</v>
      </c>
      <c r="C350" s="94"/>
      <c r="D350" s="341"/>
      <c r="E350" s="341"/>
      <c r="F350" s="149"/>
      <c r="G350" s="191"/>
      <c r="H350" s="149"/>
      <c r="I350" s="125"/>
      <c r="J350" s="149"/>
      <c r="K350" s="149"/>
    </row>
    <row r="351" spans="1:11" ht="12.75">
      <c r="A351" s="7" t="s">
        <v>352</v>
      </c>
      <c r="B351" s="96" t="s">
        <v>184</v>
      </c>
      <c r="C351" s="94"/>
      <c r="D351" s="341"/>
      <c r="E351" s="341"/>
      <c r="F351" s="149"/>
      <c r="G351" s="191"/>
      <c r="H351" s="149"/>
      <c r="I351" s="125"/>
      <c r="J351" s="149"/>
      <c r="K351" s="149"/>
    </row>
    <row r="352" spans="1:11" ht="12.75">
      <c r="A352" s="7" t="s">
        <v>353</v>
      </c>
      <c r="B352" s="95" t="s">
        <v>185</v>
      </c>
      <c r="C352" s="94"/>
      <c r="D352" s="341"/>
      <c r="E352" s="341"/>
      <c r="F352" s="149"/>
      <c r="G352" s="191"/>
      <c r="H352" s="149"/>
      <c r="I352" s="125"/>
      <c r="J352" s="149"/>
      <c r="K352" s="149"/>
    </row>
    <row r="353" spans="1:11" ht="12.75">
      <c r="A353" s="7" t="s">
        <v>267</v>
      </c>
      <c r="B353" s="93" t="s">
        <v>67</v>
      </c>
      <c r="C353" s="94"/>
      <c r="D353" s="341"/>
      <c r="E353" s="341"/>
      <c r="F353" s="149"/>
      <c r="G353" s="191"/>
      <c r="H353" s="149"/>
      <c r="I353" s="125"/>
      <c r="J353" s="149"/>
      <c r="K353" s="149"/>
    </row>
    <row r="354" spans="1:11" ht="12.75">
      <c r="A354" s="7" t="s">
        <v>354</v>
      </c>
      <c r="B354" s="93" t="s">
        <v>68</v>
      </c>
      <c r="C354" s="94"/>
      <c r="D354" s="341"/>
      <c r="E354" s="341"/>
      <c r="F354" s="149"/>
      <c r="G354" s="191"/>
      <c r="H354" s="149"/>
      <c r="I354" s="125"/>
      <c r="J354" s="149"/>
      <c r="K354" s="149"/>
    </row>
    <row r="355" spans="1:11" ht="18.75" thickBot="1">
      <c r="A355" s="7" t="s">
        <v>355</v>
      </c>
      <c r="B355" s="93" t="s">
        <v>252</v>
      </c>
      <c r="C355" s="97"/>
      <c r="D355" s="368">
        <v>46.45</v>
      </c>
      <c r="E355" s="368">
        <v>46.45</v>
      </c>
      <c r="F355" s="153"/>
      <c r="G355" s="195"/>
      <c r="H355" s="153"/>
      <c r="I355" s="129"/>
      <c r="J355" s="153"/>
      <c r="K355" s="153"/>
    </row>
    <row r="356" spans="1:11" ht="13.5" hidden="1" thickBot="1">
      <c r="A356" s="98"/>
      <c r="B356" s="99"/>
      <c r="C356" s="100"/>
      <c r="D356" s="343"/>
      <c r="E356" s="343"/>
      <c r="F356" s="154"/>
      <c r="G356" s="196"/>
      <c r="H356" s="154"/>
      <c r="I356" s="130"/>
      <c r="J356" s="154"/>
      <c r="K356" s="154"/>
    </row>
    <row r="357" spans="1:11" ht="117.75" customHeight="1" hidden="1" thickBot="1">
      <c r="A357" s="98"/>
      <c r="B357" s="99"/>
      <c r="C357" s="101"/>
      <c r="D357" s="344"/>
      <c r="E357" s="344"/>
      <c r="F357" s="155"/>
      <c r="G357" s="197"/>
      <c r="H357" s="155"/>
      <c r="I357" s="131"/>
      <c r="J357" s="155"/>
      <c r="K357" s="155"/>
    </row>
    <row r="358" spans="1:11" ht="99.75" customHeight="1" hidden="1" thickBot="1">
      <c r="A358" s="98"/>
      <c r="B358" s="99"/>
      <c r="C358" s="102"/>
      <c r="D358" s="345"/>
      <c r="E358" s="345"/>
      <c r="F358" s="156"/>
      <c r="G358" s="198"/>
      <c r="H358" s="156"/>
      <c r="I358" s="132"/>
      <c r="J358" s="156"/>
      <c r="K358" s="156"/>
    </row>
    <row r="359" spans="1:11" ht="63" customHeight="1" hidden="1">
      <c r="A359" s="98"/>
      <c r="B359" s="103"/>
      <c r="C359" s="102"/>
      <c r="D359" s="345"/>
      <c r="E359" s="345"/>
      <c r="F359" s="156"/>
      <c r="G359" s="198"/>
      <c r="H359" s="156"/>
      <c r="I359" s="132"/>
      <c r="J359" s="156"/>
      <c r="K359" s="156"/>
    </row>
    <row r="360" spans="1:11" ht="261" customHeight="1" hidden="1" thickBot="1">
      <c r="A360" s="60"/>
      <c r="B360" s="235"/>
      <c r="C360" s="238"/>
      <c r="D360" s="346"/>
      <c r="E360" s="346"/>
      <c r="F360" s="240"/>
      <c r="G360" s="241"/>
      <c r="H360" s="240"/>
      <c r="I360" s="239"/>
      <c r="J360" s="240"/>
      <c r="K360" s="240"/>
    </row>
    <row r="361" spans="1:11" ht="15" customHeight="1" thickBot="1">
      <c r="A361" s="243" t="s">
        <v>13</v>
      </c>
      <c r="B361" s="99" t="s">
        <v>18</v>
      </c>
      <c r="C361" s="244" t="s">
        <v>110</v>
      </c>
      <c r="D361" s="369">
        <f>D347+D348+D356</f>
        <v>43748.361443015</v>
      </c>
      <c r="E361" s="369">
        <f>E347+E348+E356</f>
        <v>43748.361443015</v>
      </c>
      <c r="F361" s="248">
        <f aca="true" t="shared" si="45" ref="F361:K361">F347+F348+F356</f>
        <v>0</v>
      </c>
      <c r="G361" s="249">
        <f t="shared" si="45"/>
        <v>0</v>
      </c>
      <c r="H361" s="248">
        <f t="shared" si="45"/>
        <v>0</v>
      </c>
      <c r="I361" s="247">
        <f t="shared" si="45"/>
        <v>0</v>
      </c>
      <c r="J361" s="248">
        <f t="shared" si="45"/>
        <v>0</v>
      </c>
      <c r="K361" s="248">
        <f t="shared" si="45"/>
        <v>0</v>
      </c>
    </row>
    <row r="362" spans="1:11" ht="10.5" customHeight="1">
      <c r="A362" s="233"/>
      <c r="B362" s="237" t="s">
        <v>265</v>
      </c>
      <c r="C362" s="234"/>
      <c r="D362" s="409"/>
      <c r="E362" s="347"/>
      <c r="F362" s="255"/>
      <c r="G362" s="255"/>
      <c r="H362" s="253"/>
      <c r="I362" s="254"/>
      <c r="J362" s="253"/>
      <c r="K362" s="253"/>
    </row>
    <row r="363" spans="1:11" ht="15" customHeight="1">
      <c r="A363" s="250" t="s">
        <v>356</v>
      </c>
      <c r="B363" s="251" t="s">
        <v>264</v>
      </c>
      <c r="C363" s="229" t="s">
        <v>110</v>
      </c>
      <c r="D363" s="410">
        <f>E363</f>
        <v>42311.361443015</v>
      </c>
      <c r="E363" s="371">
        <f>E361-E364</f>
        <v>42311.361443015</v>
      </c>
      <c r="F363" s="253" t="s">
        <v>259</v>
      </c>
      <c r="G363" s="253" t="s">
        <v>259</v>
      </c>
      <c r="H363" s="253" t="s">
        <v>259</v>
      </c>
      <c r="I363" s="254" t="s">
        <v>259</v>
      </c>
      <c r="J363" s="253" t="s">
        <v>259</v>
      </c>
      <c r="K363" s="253" t="s">
        <v>259</v>
      </c>
    </row>
    <row r="364" spans="1:11" ht="15" customHeight="1" thickBot="1">
      <c r="A364" s="232" t="s">
        <v>357</v>
      </c>
      <c r="B364" s="236" t="s">
        <v>276</v>
      </c>
      <c r="C364" s="285" t="s">
        <v>110</v>
      </c>
      <c r="D364" s="410">
        <f>E364</f>
        <v>1437</v>
      </c>
      <c r="E364" s="377">
        <f>E217+E158</f>
        <v>1437</v>
      </c>
      <c r="F364" s="256" t="s">
        <v>259</v>
      </c>
      <c r="G364" s="256" t="s">
        <v>259</v>
      </c>
      <c r="H364" s="256" t="s">
        <v>259</v>
      </c>
      <c r="I364" s="257" t="s">
        <v>259</v>
      </c>
      <c r="J364" s="256" t="s">
        <v>259</v>
      </c>
      <c r="K364" s="256" t="s">
        <v>259</v>
      </c>
    </row>
    <row r="365" spans="1:11" ht="21" customHeight="1" hidden="1" thickBot="1">
      <c r="A365" s="252" t="s">
        <v>19</v>
      </c>
      <c r="B365" s="231" t="s">
        <v>187</v>
      </c>
      <c r="C365" s="43" t="s">
        <v>110</v>
      </c>
      <c r="D365" s="349">
        <f>D126-D361</f>
        <v>0.10702338500414044</v>
      </c>
      <c r="E365" s="348">
        <f>E124-E361</f>
        <v>0.10702338500414044</v>
      </c>
      <c r="F365" s="242">
        <f aca="true" t="shared" si="46" ref="F365:K365">F126-F361</f>
        <v>0</v>
      </c>
      <c r="G365" s="242">
        <f t="shared" si="46"/>
        <v>0</v>
      </c>
      <c r="H365" s="242">
        <f t="shared" si="46"/>
        <v>0</v>
      </c>
      <c r="I365" s="242">
        <f t="shared" si="46"/>
        <v>0</v>
      </c>
      <c r="J365" s="242">
        <f t="shared" si="46"/>
        <v>0</v>
      </c>
      <c r="K365" s="242">
        <f t="shared" si="46"/>
        <v>0</v>
      </c>
    </row>
    <row r="366" spans="1:11" ht="12.75" customHeight="1">
      <c r="A366" s="208"/>
      <c r="B366" s="205" t="s">
        <v>72</v>
      </c>
      <c r="C366" s="212"/>
      <c r="D366" s="411"/>
      <c r="E366" s="216"/>
      <c r="F366" s="210"/>
      <c r="G366" s="211"/>
      <c r="H366" s="210"/>
      <c r="I366" s="209"/>
      <c r="J366" s="210"/>
      <c r="K366" s="210"/>
    </row>
    <row r="367" spans="1:11" ht="12.75" customHeight="1">
      <c r="A367" s="4">
        <v>1</v>
      </c>
      <c r="B367" s="3" t="s">
        <v>69</v>
      </c>
      <c r="C367" s="213" t="s">
        <v>188</v>
      </c>
      <c r="D367" s="219" t="s">
        <v>372</v>
      </c>
      <c r="E367" s="217"/>
      <c r="F367" s="158"/>
      <c r="G367" s="200"/>
      <c r="H367" s="158"/>
      <c r="I367" s="134"/>
      <c r="J367" s="158"/>
      <c r="K367" s="158"/>
    </row>
    <row r="368" spans="1:11" ht="12.75" customHeight="1">
      <c r="A368" s="4">
        <v>2</v>
      </c>
      <c r="B368" s="3" t="s">
        <v>189</v>
      </c>
      <c r="C368" s="213" t="s">
        <v>188</v>
      </c>
      <c r="D368" s="219" t="s">
        <v>373</v>
      </c>
      <c r="E368" s="217"/>
      <c r="F368" s="158"/>
      <c r="G368" s="200"/>
      <c r="H368" s="158"/>
      <c r="I368" s="134"/>
      <c r="J368" s="158"/>
      <c r="K368" s="158"/>
    </row>
    <row r="369" spans="1:11" ht="12.75" customHeight="1">
      <c r="A369" s="4">
        <v>3</v>
      </c>
      <c r="B369" s="3" t="s">
        <v>190</v>
      </c>
      <c r="C369" s="214" t="s">
        <v>191</v>
      </c>
      <c r="D369" s="220">
        <v>39.88</v>
      </c>
      <c r="E369" s="217"/>
      <c r="F369" s="158"/>
      <c r="G369" s="200"/>
      <c r="H369" s="158"/>
      <c r="I369" s="134"/>
      <c r="J369" s="158"/>
      <c r="K369" s="158"/>
    </row>
    <row r="370" spans="1:11" ht="12.75" customHeight="1">
      <c r="A370" s="4">
        <v>4</v>
      </c>
      <c r="B370" s="3" t="s">
        <v>192</v>
      </c>
      <c r="C370" s="214" t="s">
        <v>191</v>
      </c>
      <c r="D370" s="378">
        <v>13.52</v>
      </c>
      <c r="E370" s="217"/>
      <c r="F370" s="158"/>
      <c r="G370" s="200"/>
      <c r="H370" s="158"/>
      <c r="I370" s="134"/>
      <c r="J370" s="158"/>
      <c r="K370" s="158"/>
    </row>
    <row r="371" spans="1:11" ht="24" customHeight="1" thickBot="1">
      <c r="A371" s="104">
        <v>5</v>
      </c>
      <c r="B371" s="105" t="s">
        <v>22</v>
      </c>
      <c r="C371" s="215" t="s">
        <v>193</v>
      </c>
      <c r="D371" s="221">
        <v>12.367</v>
      </c>
      <c r="E371" s="218"/>
      <c r="F371" s="159"/>
      <c r="G371" s="201"/>
      <c r="H371" s="159"/>
      <c r="I371" s="135"/>
      <c r="J371" s="159"/>
      <c r="K371" s="159"/>
    </row>
    <row r="372" spans="1:11" ht="6.75" customHeight="1">
      <c r="A372" s="225"/>
      <c r="B372" s="226"/>
      <c r="C372" s="225"/>
      <c r="D372" s="225"/>
      <c r="E372" s="227"/>
      <c r="F372" s="227"/>
      <c r="G372" s="227"/>
      <c r="H372" s="227"/>
      <c r="I372" s="227"/>
      <c r="J372" s="227"/>
      <c r="K372" s="227"/>
    </row>
    <row r="373" spans="2:11" ht="12.75" hidden="1">
      <c r="B373" s="398" t="s">
        <v>20</v>
      </c>
      <c r="C373" s="398"/>
      <c r="D373" s="398"/>
      <c r="E373" s="398"/>
      <c r="F373" s="398"/>
      <c r="G373" s="398"/>
      <c r="H373" s="398"/>
      <c r="I373" s="398"/>
      <c r="J373" s="398"/>
      <c r="K373" s="398"/>
    </row>
    <row r="374" spans="2:11" ht="12.75" hidden="1">
      <c r="B374" s="398" t="s">
        <v>251</v>
      </c>
      <c r="C374" s="398"/>
      <c r="D374" s="398"/>
      <c r="E374" s="398"/>
      <c r="F374" s="398"/>
      <c r="G374" s="398"/>
      <c r="H374" s="398"/>
      <c r="I374" s="398"/>
      <c r="J374" s="398"/>
      <c r="K374" s="398"/>
    </row>
    <row r="375" spans="2:11" ht="22.5" customHeight="1" hidden="1">
      <c r="B375" s="397" t="s">
        <v>263</v>
      </c>
      <c r="C375" s="397"/>
      <c r="D375" s="397"/>
      <c r="E375" s="397"/>
      <c r="F375" s="397"/>
      <c r="G375" s="397"/>
      <c r="H375" s="397"/>
      <c r="I375" s="397"/>
      <c r="J375" s="397"/>
      <c r="K375" s="397"/>
    </row>
    <row r="376" spans="2:11" ht="12.75" hidden="1">
      <c r="B376" s="222" t="s">
        <v>21</v>
      </c>
      <c r="C376" s="223"/>
      <c r="D376" s="412"/>
      <c r="E376" s="224"/>
      <c r="F376" s="224"/>
      <c r="G376" s="224"/>
      <c r="H376" s="224"/>
      <c r="I376" s="224"/>
      <c r="J376" s="224"/>
      <c r="K376" s="224"/>
    </row>
    <row r="377" spans="2:11" ht="8.25" customHeight="1">
      <c r="B377" s="113"/>
      <c r="C377" s="113"/>
      <c r="D377" s="413"/>
      <c r="E377" s="113"/>
      <c r="F377" s="113"/>
      <c r="G377" s="113"/>
      <c r="H377" s="113"/>
      <c r="I377" s="113"/>
      <c r="J377" s="113"/>
      <c r="K377" s="113"/>
    </row>
    <row r="378" spans="2:15" ht="12.75">
      <c r="B378" s="419" t="s">
        <v>388</v>
      </c>
      <c r="C378" s="419"/>
      <c r="D378" s="417"/>
      <c r="E378" s="415" t="s">
        <v>389</v>
      </c>
      <c r="F378" s="107"/>
      <c r="G378" s="107"/>
      <c r="H378" s="107"/>
      <c r="I378" s="107"/>
      <c r="J378" s="107"/>
      <c r="K378" s="107"/>
      <c r="L378" s="106"/>
      <c r="M378" s="106"/>
      <c r="N378" s="106"/>
      <c r="O378" s="106"/>
    </row>
    <row r="379" spans="2:15" ht="12.75">
      <c r="B379" s="225"/>
      <c r="C379" s="415"/>
      <c r="D379" s="225"/>
      <c r="E379" s="415"/>
      <c r="F379" s="107"/>
      <c r="G379" s="107"/>
      <c r="H379" s="107"/>
      <c r="I379" s="107"/>
      <c r="J379" s="107"/>
      <c r="K379" s="107"/>
      <c r="L379" s="106"/>
      <c r="M379" s="106"/>
      <c r="N379" s="106"/>
      <c r="O379" s="106"/>
    </row>
    <row r="380" spans="2:15" ht="12.75" customHeight="1">
      <c r="B380" s="420" t="s">
        <v>390</v>
      </c>
      <c r="C380" s="420"/>
      <c r="D380" s="416"/>
      <c r="E380" s="418" t="s">
        <v>391</v>
      </c>
      <c r="F380" s="106"/>
      <c r="G380" s="396" t="s">
        <v>275</v>
      </c>
      <c r="H380" s="396"/>
      <c r="I380" s="163"/>
      <c r="J380" s="160"/>
      <c r="K380" s="160"/>
      <c r="L380" s="106"/>
      <c r="M380" s="106"/>
      <c r="N380" s="106"/>
      <c r="O380" s="106"/>
    </row>
    <row r="381" spans="2:15" ht="8.25" customHeight="1">
      <c r="B381" s="106"/>
      <c r="C381" s="106"/>
      <c r="D381" s="414"/>
      <c r="E381" s="106"/>
      <c r="F381" s="106"/>
      <c r="G381" s="106"/>
      <c r="H381" s="106"/>
      <c r="I381" s="106"/>
      <c r="J381" s="106"/>
      <c r="K381" s="106"/>
      <c r="L381" s="106"/>
      <c r="M381" s="106"/>
      <c r="N381" s="106"/>
      <c r="O381" s="106"/>
    </row>
    <row r="382" spans="2:15" ht="12.75">
      <c r="B382" s="106"/>
      <c r="C382" s="106"/>
      <c r="D382" s="414"/>
      <c r="E382" s="106"/>
      <c r="F382" s="106"/>
      <c r="G382" s="106"/>
      <c r="H382" s="106"/>
      <c r="I382" s="106"/>
      <c r="J382" s="106"/>
      <c r="K382" s="106"/>
      <c r="L382" s="106"/>
      <c r="M382" s="106"/>
      <c r="N382" s="106"/>
      <c r="O382" s="106"/>
    </row>
    <row r="383" spans="2:15" ht="12.75">
      <c r="B383" s="106"/>
      <c r="C383" s="106"/>
      <c r="D383" s="414"/>
      <c r="E383" s="106"/>
      <c r="F383" s="106"/>
      <c r="G383" s="106"/>
      <c r="H383" s="106"/>
      <c r="I383" s="106"/>
      <c r="J383" s="106"/>
      <c r="K383" s="106"/>
      <c r="L383" s="106"/>
      <c r="M383" s="106"/>
      <c r="N383" s="106"/>
      <c r="O383" s="106"/>
    </row>
    <row r="384" spans="2:15" ht="12.75">
      <c r="B384" s="106"/>
      <c r="C384" s="106"/>
      <c r="D384" s="414"/>
      <c r="E384" s="106"/>
      <c r="F384" s="106"/>
      <c r="G384" s="106"/>
      <c r="H384" s="106"/>
      <c r="I384" s="106"/>
      <c r="J384" s="106"/>
      <c r="K384" s="106"/>
      <c r="L384" s="106"/>
      <c r="M384" s="106"/>
      <c r="N384" s="106"/>
      <c r="O384" s="106"/>
    </row>
    <row r="385" spans="2:15" ht="12.75">
      <c r="B385" s="106"/>
      <c r="C385" s="106"/>
      <c r="D385" s="414"/>
      <c r="E385" s="106"/>
      <c r="F385" s="106"/>
      <c r="G385" s="106"/>
      <c r="H385" s="106"/>
      <c r="I385" s="106"/>
      <c r="J385" s="106"/>
      <c r="K385" s="106"/>
      <c r="L385" s="106"/>
      <c r="M385" s="106"/>
      <c r="N385" s="106"/>
      <c r="O385" s="106"/>
    </row>
    <row r="386" spans="2:15" ht="12.75">
      <c r="B386" s="106"/>
      <c r="C386" s="106"/>
      <c r="D386" s="414"/>
      <c r="E386" s="106"/>
      <c r="F386" s="106"/>
      <c r="G386" s="106"/>
      <c r="H386" s="106"/>
      <c r="I386" s="106"/>
      <c r="J386" s="106"/>
      <c r="K386" s="106"/>
      <c r="L386" s="106"/>
      <c r="M386" s="106"/>
      <c r="N386" s="106"/>
      <c r="O386" s="106"/>
    </row>
    <row r="387" spans="2:15" ht="12.75">
      <c r="B387" s="106"/>
      <c r="C387" s="106"/>
      <c r="D387" s="414"/>
      <c r="E387" s="106"/>
      <c r="F387" s="106"/>
      <c r="G387" s="106"/>
      <c r="H387" s="106"/>
      <c r="I387" s="106"/>
      <c r="J387" s="106"/>
      <c r="K387" s="106"/>
      <c r="L387" s="106"/>
      <c r="M387" s="106"/>
      <c r="N387" s="106"/>
      <c r="O387" s="106"/>
    </row>
    <row r="388" spans="2:15" ht="12.75">
      <c r="B388" s="106"/>
      <c r="C388" s="106"/>
      <c r="D388" s="414"/>
      <c r="E388" s="106"/>
      <c r="F388" s="106"/>
      <c r="G388" s="106"/>
      <c r="H388" s="106"/>
      <c r="I388" s="106"/>
      <c r="J388" s="106"/>
      <c r="K388" s="106"/>
      <c r="L388" s="106"/>
      <c r="M388" s="106"/>
      <c r="N388" s="106"/>
      <c r="O388" s="106"/>
    </row>
    <row r="389" spans="2:15" ht="12.75">
      <c r="B389" s="106"/>
      <c r="C389" s="106"/>
      <c r="D389" s="414"/>
      <c r="E389" s="106"/>
      <c r="F389" s="106"/>
      <c r="G389" s="106"/>
      <c r="H389" s="106"/>
      <c r="I389" s="106"/>
      <c r="J389" s="106"/>
      <c r="K389" s="106"/>
      <c r="L389" s="106"/>
      <c r="M389" s="106"/>
      <c r="N389" s="106"/>
      <c r="O389" s="106"/>
    </row>
    <row r="390" spans="2:15" ht="12.75">
      <c r="B390" s="106"/>
      <c r="C390" s="106"/>
      <c r="D390" s="414"/>
      <c r="E390" s="106"/>
      <c r="F390" s="106"/>
      <c r="G390" s="106"/>
      <c r="H390" s="106"/>
      <c r="I390" s="106"/>
      <c r="J390" s="106"/>
      <c r="K390" s="106"/>
      <c r="L390" s="106"/>
      <c r="M390" s="106"/>
      <c r="N390" s="106"/>
      <c r="O390" s="106"/>
    </row>
    <row r="391" spans="2:11" ht="12.75">
      <c r="B391" s="106"/>
      <c r="C391" s="106"/>
      <c r="D391" s="414"/>
      <c r="E391" s="106"/>
      <c r="F391" s="106"/>
      <c r="G391" s="106"/>
      <c r="H391" s="106"/>
      <c r="I391" s="106"/>
      <c r="J391" s="106"/>
      <c r="K391" s="106"/>
    </row>
    <row r="392" spans="2:11" ht="12.75">
      <c r="B392" s="106"/>
      <c r="C392" s="106"/>
      <c r="D392" s="414"/>
      <c r="E392" s="106"/>
      <c r="F392" s="106"/>
      <c r="G392" s="106"/>
      <c r="H392" s="106"/>
      <c r="I392" s="106"/>
      <c r="J392" s="106"/>
      <c r="K392" s="106"/>
    </row>
    <row r="393" spans="2:11" ht="12.75">
      <c r="B393" s="106"/>
      <c r="C393" s="106"/>
      <c r="D393" s="414"/>
      <c r="E393" s="106"/>
      <c r="F393" s="106"/>
      <c r="G393" s="106"/>
      <c r="H393" s="106"/>
      <c r="I393" s="106"/>
      <c r="J393" s="106"/>
      <c r="K393" s="106"/>
    </row>
    <row r="394" spans="2:11" ht="12.75">
      <c r="B394" s="106"/>
      <c r="C394" s="106"/>
      <c r="D394" s="414"/>
      <c r="E394" s="106"/>
      <c r="F394" s="106"/>
      <c r="G394" s="106"/>
      <c r="H394" s="106"/>
      <c r="I394" s="106"/>
      <c r="J394" s="106"/>
      <c r="K394" s="106"/>
    </row>
    <row r="395" spans="2:11" ht="12.75">
      <c r="B395" s="106"/>
      <c r="C395" s="106"/>
      <c r="D395" s="414"/>
      <c r="E395" s="106"/>
      <c r="F395" s="106"/>
      <c r="G395" s="106"/>
      <c r="H395" s="106"/>
      <c r="I395" s="106"/>
      <c r="J395" s="106"/>
      <c r="K395" s="106"/>
    </row>
    <row r="396" spans="2:11" ht="12.75">
      <c r="B396" s="106"/>
      <c r="C396" s="106"/>
      <c r="D396" s="414"/>
      <c r="E396" s="106"/>
      <c r="F396" s="106"/>
      <c r="G396" s="106"/>
      <c r="H396" s="106"/>
      <c r="I396" s="106"/>
      <c r="J396" s="106"/>
      <c r="K396" s="106"/>
    </row>
    <row r="397" spans="2:11" ht="12.75">
      <c r="B397" s="106"/>
      <c r="C397" s="106"/>
      <c r="D397" s="414"/>
      <c r="E397" s="106"/>
      <c r="F397" s="106"/>
      <c r="G397" s="106"/>
      <c r="H397" s="106"/>
      <c r="I397" s="106"/>
      <c r="J397" s="106"/>
      <c r="K397" s="106"/>
    </row>
    <row r="398" spans="2:11" ht="12.75">
      <c r="B398" s="106"/>
      <c r="C398" s="106"/>
      <c r="D398" s="414"/>
      <c r="E398" s="106"/>
      <c r="F398" s="106"/>
      <c r="G398" s="106"/>
      <c r="H398" s="106"/>
      <c r="I398" s="106"/>
      <c r="J398" s="106"/>
      <c r="K398" s="106"/>
    </row>
    <row r="399" spans="2:11" ht="12.75">
      <c r="B399" s="106"/>
      <c r="C399" s="106"/>
      <c r="D399" s="414"/>
      <c r="E399" s="106"/>
      <c r="F399" s="106"/>
      <c r="G399" s="106"/>
      <c r="H399" s="106"/>
      <c r="I399" s="106"/>
      <c r="J399" s="106"/>
      <c r="K399" s="106"/>
    </row>
    <row r="400" spans="2:11" ht="12.75">
      <c r="B400" s="106"/>
      <c r="C400" s="106"/>
      <c r="D400" s="414"/>
      <c r="E400" s="106"/>
      <c r="F400" s="106"/>
      <c r="G400" s="106"/>
      <c r="H400" s="106"/>
      <c r="I400" s="106"/>
      <c r="J400" s="106"/>
      <c r="K400" s="106"/>
    </row>
    <row r="401" spans="2:11" ht="12.75">
      <c r="B401" s="106"/>
      <c r="C401" s="106"/>
      <c r="D401" s="414"/>
      <c r="E401" s="106"/>
      <c r="F401" s="106"/>
      <c r="G401" s="106"/>
      <c r="H401" s="106"/>
      <c r="I401" s="106"/>
      <c r="J401" s="106"/>
      <c r="K401" s="106"/>
    </row>
  </sheetData>
  <sheetProtection/>
  <mergeCells count="30">
    <mergeCell ref="B378:C378"/>
    <mergeCell ref="B2:C2"/>
    <mergeCell ref="A268:A272"/>
    <mergeCell ref="A8:A10"/>
    <mergeCell ref="B3:H3"/>
    <mergeCell ref="B380:C380"/>
    <mergeCell ref="B375:K375"/>
    <mergeCell ref="G380:H380"/>
    <mergeCell ref="B373:K373"/>
    <mergeCell ref="A339:A341"/>
    <mergeCell ref="B374:K374"/>
    <mergeCell ref="B8:B10"/>
    <mergeCell ref="A331:A334"/>
    <mergeCell ref="A315:A317"/>
    <mergeCell ref="A296:A299"/>
    <mergeCell ref="A288:A290"/>
    <mergeCell ref="A285:A287"/>
    <mergeCell ref="A263:A267"/>
    <mergeCell ref="A273:A277"/>
    <mergeCell ref="A312:A314"/>
    <mergeCell ref="D8:D10"/>
    <mergeCell ref="J8:J9"/>
    <mergeCell ref="K8:K9"/>
    <mergeCell ref="G8:G9"/>
    <mergeCell ref="H8:H9"/>
    <mergeCell ref="B5:I6"/>
    <mergeCell ref="F8:F9"/>
    <mergeCell ref="C8:C10"/>
    <mergeCell ref="I8:I9"/>
    <mergeCell ref="E8:E9"/>
  </mergeCells>
  <dataValidations count="1">
    <dataValidation type="decimal" allowBlank="1" showInputMessage="1" showErrorMessage="1" errorTitle="Внимание" error="Неверное значение, допускаются только неотрицательные числа" sqref="F337:K361 D365 D334:K335 D325:K326 D279:K280 D260:K262 D282:K283 D264:K277 D309:K310 D301:K307 D285:K299 D315:K316 D312:K313 D318:K323 D331:K332 D328:K329 E337:E365 F365:K365 E164:K181 D337:D361">
      <formula1>0</formula1>
      <formula2>9.99999999999999E+23</formula2>
    </dataValidation>
  </dataValidations>
  <printOptions/>
  <pageMargins left="0.6299212598425197" right="0.11811023622047245" top="0.4724409448818898" bottom="0.5905511811023623" header="0.35433070866141736" footer="0.2362204724409449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kgb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bolgova</dc:creator>
  <cp:keywords/>
  <dc:description/>
  <cp:lastModifiedBy>Экономист</cp:lastModifiedBy>
  <cp:lastPrinted>2019-08-15T11:01:21Z</cp:lastPrinted>
  <dcterms:created xsi:type="dcterms:W3CDTF">2010-07-19T10:43:32Z</dcterms:created>
  <dcterms:modified xsi:type="dcterms:W3CDTF">2019-08-15T11:01:55Z</dcterms:modified>
  <cp:category/>
  <cp:version/>
  <cp:contentType/>
  <cp:contentStatus/>
</cp:coreProperties>
</file>